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bened\Public First Dropbox\Policy and Research Team\Polling\Client Tables\Phoenix Great Retirement\UK\"/>
    </mc:Choice>
  </mc:AlternateContent>
  <xr:revisionPtr revIDLastSave="0" documentId="13_ncr:1_{66C3FA52-9436-4258-9C24-118C9268FFD9}" xr6:coauthVersionLast="47" xr6:coauthVersionMax="47" xr10:uidLastSave="{00000000-0000-0000-0000-000000000000}"/>
  <bookViews>
    <workbookView xWindow="-110" yWindow="-110" windowWidth="19420" windowHeight="10300" xr2:uid="{00000000-000D-0000-FFFF-FFFF00000000}"/>
  </bookViews>
  <sheets>
    <sheet name="Cover Sheet" sheetId="1" r:id="rId1"/>
    <sheet name="Contents" sheetId="2" r:id="rId2"/>
    <sheet name="Table 1" sheetId="4" r:id="rId3"/>
    <sheet name="Table 2" sheetId="5" r:id="rId4"/>
    <sheet name="Table 3" sheetId="6" r:id="rId5"/>
    <sheet name="Table 4" sheetId="7" r:id="rId6"/>
    <sheet name="Table 5" sheetId="8" r:id="rId7"/>
    <sheet name="Table 6" sheetId="9" r:id="rId8"/>
    <sheet name="Table 7" sheetId="10" r:id="rId9"/>
    <sheet name="Table 8" sheetId="11" r:id="rId10"/>
    <sheet name="Table 9" sheetId="12" r:id="rId11"/>
    <sheet name="Table 10" sheetId="13" r:id="rId12"/>
    <sheet name="Table 11" sheetId="14" r:id="rId13"/>
    <sheet name="Table 12" sheetId="15" r:id="rId14"/>
    <sheet name="Table 13" sheetId="16" r:id="rId15"/>
    <sheet name="Table 14" sheetId="17" r:id="rId16"/>
    <sheet name="Table 15" sheetId="18" r:id="rId17"/>
    <sheet name="Table 16" sheetId="19" r:id="rId18"/>
    <sheet name="Table 17" sheetId="20" r:id="rId19"/>
    <sheet name="Table 18" sheetId="21" r:id="rId20"/>
    <sheet name="Table 19" sheetId="22" r:id="rId21"/>
    <sheet name="Table 20" sheetId="23" r:id="rId22"/>
    <sheet name="Table 21" sheetId="24" r:id="rId23"/>
    <sheet name="Table 22" sheetId="25" r:id="rId24"/>
    <sheet name="Table 23" sheetId="26" r:id="rId25"/>
    <sheet name="Table 24" sheetId="27" r:id="rId26"/>
    <sheet name="Table 25" sheetId="28" r:id="rId27"/>
    <sheet name="Table 26" sheetId="29" r:id="rId28"/>
    <sheet name="Table 27" sheetId="30" r:id="rId29"/>
    <sheet name="Table 28" sheetId="31" r:id="rId30"/>
    <sheet name="Table 29" sheetId="32" r:id="rId31"/>
    <sheet name="Table 30" sheetId="33" r:id="rId32"/>
    <sheet name="Table 31" sheetId="34" r:id="rId33"/>
    <sheet name="Table 32" sheetId="35" r:id="rId34"/>
    <sheet name="Table 33" sheetId="36" r:id="rId35"/>
    <sheet name="Table 34" sheetId="37" r:id="rId36"/>
    <sheet name="Table 35" sheetId="38" r:id="rId37"/>
    <sheet name="Table 36" sheetId="39" r:id="rId38"/>
    <sheet name="Table 37" sheetId="40" r:id="rId39"/>
    <sheet name="Table 38" sheetId="41" r:id="rId40"/>
    <sheet name="Table 39" sheetId="42" r:id="rId41"/>
    <sheet name="Table 40" sheetId="43" r:id="rId42"/>
    <sheet name="Table 41" sheetId="44" r:id="rId43"/>
    <sheet name="Table 42" sheetId="45" r:id="rId44"/>
    <sheet name="Table 43" sheetId="46" r:id="rId45"/>
    <sheet name="Table 44" sheetId="47" r:id="rId46"/>
    <sheet name="Table 45" sheetId="48" r:id="rId47"/>
    <sheet name="Table 46" sheetId="49" r:id="rId48"/>
    <sheet name="Table 47" sheetId="50" r:id="rId49"/>
    <sheet name="Table 48" sheetId="51" r:id="rId50"/>
    <sheet name="Table 49" sheetId="52" r:id="rId51"/>
    <sheet name="Table 50" sheetId="53" r:id="rId52"/>
    <sheet name="Table 51" sheetId="54" r:id="rId53"/>
    <sheet name="Table 52" sheetId="55" r:id="rId54"/>
    <sheet name="Table 53" sheetId="56" r:id="rId55"/>
    <sheet name="Table 54" sheetId="57" r:id="rId56"/>
    <sheet name="Table 55" sheetId="58" r:id="rId57"/>
    <sheet name="Table 56" sheetId="59" r:id="rId58"/>
    <sheet name="Table 57" sheetId="60" r:id="rId59"/>
    <sheet name="Table 58" sheetId="61" r:id="rId60"/>
    <sheet name="Table 59" sheetId="62" r:id="rId61"/>
    <sheet name="Table 60" sheetId="63" r:id="rId62"/>
    <sheet name="Table 61" sheetId="64" r:id="rId63"/>
    <sheet name="Table 62" sheetId="65" r:id="rId64"/>
    <sheet name="Table 63" sheetId="66" r:id="rId65"/>
    <sheet name="Table 64" sheetId="67" r:id="rId66"/>
    <sheet name="Table 65" sheetId="68" r:id="rId67"/>
    <sheet name="Table 66" sheetId="69" r:id="rId68"/>
    <sheet name="Table 67" sheetId="70" r:id="rId69"/>
    <sheet name="Table 68" sheetId="71" r:id="rId70"/>
    <sheet name="Table 69" sheetId="72" r:id="rId71"/>
    <sheet name="Table 70" sheetId="73" r:id="rId72"/>
    <sheet name="Table 71" sheetId="74" r:id="rId73"/>
    <sheet name="Table 72" sheetId="75" r:id="rId74"/>
    <sheet name="Table 73" sheetId="76" r:id="rId75"/>
    <sheet name="Table 74" sheetId="77" r:id="rId76"/>
    <sheet name="Table 75" sheetId="78" r:id="rId77"/>
    <sheet name="Table 76" sheetId="79" r:id="rId78"/>
    <sheet name="Table 77" sheetId="80" r:id="rId79"/>
    <sheet name="Table 78" sheetId="81" r:id="rId80"/>
    <sheet name="Table 79" sheetId="82" r:id="rId81"/>
    <sheet name="Table 80" sheetId="83" r:id="rId82"/>
    <sheet name="Table 81" sheetId="84" r:id="rId83"/>
    <sheet name="Table 82" sheetId="85" r:id="rId84"/>
    <sheet name="Table 83" sheetId="86" r:id="rId85"/>
    <sheet name="Table 84" sheetId="87" r:id="rId86"/>
    <sheet name="Table 85" sheetId="88" r:id="rId87"/>
    <sheet name="Table 86" sheetId="89" r:id="rId88"/>
    <sheet name="Table 87" sheetId="90" r:id="rId89"/>
    <sheet name="Table 88" sheetId="91" r:id="rId90"/>
    <sheet name="Table 89" sheetId="92" r:id="rId91"/>
    <sheet name="Table 90" sheetId="93" r:id="rId92"/>
    <sheet name="Table 91" sheetId="94" r:id="rId93"/>
    <sheet name="Table 92" sheetId="95" r:id="rId94"/>
    <sheet name="Table 93" sheetId="96" r:id="rId95"/>
    <sheet name="Table 94" sheetId="97" r:id="rId96"/>
    <sheet name="Table 95" sheetId="98" r:id="rId97"/>
    <sheet name="Table 96" sheetId="99" r:id="rId98"/>
    <sheet name="Table 97" sheetId="100" r:id="rId99"/>
    <sheet name="Table 98" sheetId="101" r:id="rId100"/>
    <sheet name="Table 99" sheetId="102" r:id="rId101"/>
    <sheet name="Table 100" sheetId="103" r:id="rId102"/>
    <sheet name="Table 101" sheetId="104" r:id="rId103"/>
    <sheet name="Table 102" sheetId="105" r:id="rId104"/>
    <sheet name="Table 103" sheetId="106" r:id="rId105"/>
    <sheet name="Table 104" sheetId="107" r:id="rId106"/>
    <sheet name="Table 105" sheetId="108" r:id="rId107"/>
    <sheet name="Table 106" sheetId="109" r:id="rId108"/>
    <sheet name="Table 107" sheetId="110" r:id="rId109"/>
    <sheet name="Table 108" sheetId="111" r:id="rId110"/>
    <sheet name="Table 109" sheetId="112" r:id="rId111"/>
    <sheet name="Table 110" sheetId="113" r:id="rId1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113" l="1"/>
  <c r="E17" i="113"/>
  <c r="G17" i="113"/>
  <c r="H17" i="113"/>
  <c r="I17" i="113"/>
  <c r="K17" i="113"/>
  <c r="L17" i="113"/>
  <c r="M17" i="113"/>
  <c r="N17" i="113"/>
  <c r="P17" i="113"/>
  <c r="Q17" i="113"/>
  <c r="R17" i="113"/>
  <c r="S17" i="113"/>
  <c r="T17" i="113"/>
  <c r="U17" i="113"/>
  <c r="V17" i="113"/>
  <c r="W17" i="113"/>
  <c r="X17" i="113"/>
  <c r="Y17" i="113"/>
  <c r="Z17" i="113"/>
  <c r="AA17" i="113"/>
  <c r="AC17" i="113"/>
  <c r="AD17" i="113"/>
  <c r="AE17" i="113"/>
  <c r="AF17" i="113"/>
  <c r="AH17" i="113"/>
  <c r="AI17" i="113"/>
  <c r="AJ17" i="113"/>
  <c r="AK17" i="113"/>
  <c r="AM17" i="113"/>
  <c r="AN17" i="113"/>
  <c r="AO17" i="113"/>
  <c r="AQ17" i="113"/>
  <c r="AR17" i="113"/>
  <c r="AS17" i="113"/>
  <c r="AT17" i="113"/>
  <c r="AU17" i="113"/>
  <c r="AW17" i="113"/>
  <c r="AX17" i="113"/>
  <c r="AY17" i="113"/>
  <c r="AZ17" i="113"/>
  <c r="BA17" i="113"/>
  <c r="BB17" i="113"/>
  <c r="BC17" i="113"/>
  <c r="BD17" i="113"/>
  <c r="BE17" i="113"/>
  <c r="BG17" i="113"/>
  <c r="BH17" i="113"/>
  <c r="BI17" i="113"/>
  <c r="BJ17" i="113"/>
  <c r="BK17" i="113"/>
  <c r="BL17" i="113"/>
  <c r="BN17" i="113"/>
  <c r="BO17" i="113"/>
  <c r="BP17" i="113"/>
  <c r="BQ17" i="113"/>
  <c r="BR17" i="113"/>
  <c r="BS17" i="113"/>
  <c r="BU17" i="113"/>
  <c r="BV17" i="113"/>
  <c r="BX17" i="113"/>
  <c r="BY17" i="113"/>
  <c r="CA17" i="113"/>
  <c r="CB17" i="113"/>
  <c r="C17" i="113"/>
  <c r="D81" i="2"/>
  <c r="D56" i="2"/>
  <c r="D53" i="2"/>
  <c r="B22" i="113"/>
  <c r="B22" i="112"/>
  <c r="B22" i="111"/>
  <c r="B22" i="110"/>
  <c r="B22" i="109"/>
  <c r="B22" i="108"/>
  <c r="B17" i="107"/>
  <c r="B16" i="106"/>
  <c r="B16" i="105"/>
  <c r="B22" i="104"/>
  <c r="B22" i="103"/>
  <c r="B22" i="102"/>
  <c r="B22" i="101"/>
  <c r="B22" i="100"/>
  <c r="B22" i="99"/>
  <c r="B22" i="98"/>
  <c r="B23" i="97"/>
  <c r="B16" i="96"/>
  <c r="B27" i="95"/>
  <c r="B16" i="94"/>
  <c r="B20" i="93"/>
  <c r="B19" i="92"/>
  <c r="B22" i="91"/>
  <c r="B17" i="90"/>
  <c r="B22" i="89"/>
  <c r="B23" i="88"/>
  <c r="B15" i="87"/>
  <c r="B16" i="86"/>
  <c r="B22" i="85"/>
  <c r="B22" i="84"/>
  <c r="B22" i="83"/>
  <c r="B22" i="82"/>
  <c r="B22" i="81"/>
  <c r="B16" i="80"/>
  <c r="B16" i="79"/>
  <c r="B19" i="78"/>
  <c r="B16" i="77"/>
  <c r="B21" i="76"/>
  <c r="B20" i="75"/>
  <c r="B16" i="74"/>
  <c r="B19" i="73"/>
  <c r="B16" i="72"/>
  <c r="B16" i="71"/>
  <c r="B16" i="70"/>
  <c r="B16" i="69"/>
  <c r="B16" i="68"/>
  <c r="B16" i="67"/>
  <c r="B16" i="66"/>
  <c r="B16" i="65"/>
  <c r="B22" i="64"/>
  <c r="B22" i="63"/>
  <c r="B22" i="62"/>
  <c r="B22" i="61"/>
  <c r="B22" i="60"/>
  <c r="B22" i="59"/>
  <c r="B22" i="58"/>
  <c r="B22" i="57"/>
  <c r="B22" i="56"/>
  <c r="B22" i="55"/>
  <c r="B21" i="54"/>
  <c r="B18" i="53"/>
  <c r="B16" i="52"/>
  <c r="B29" i="51"/>
  <c r="B29" i="50"/>
  <c r="B21" i="49"/>
  <c r="B18" i="48"/>
  <c r="B16" i="47"/>
  <c r="B17" i="46"/>
  <c r="B27" i="45"/>
  <c r="B28" i="44"/>
  <c r="B16" i="43"/>
  <c r="B17" i="42"/>
  <c r="B16" i="41"/>
  <c r="B15" i="40"/>
  <c r="B16" i="39"/>
  <c r="B16" i="38"/>
  <c r="B16" i="37"/>
  <c r="B16" i="36"/>
  <c r="B16" i="35"/>
  <c r="B16" i="34"/>
  <c r="B16" i="33"/>
  <c r="B16" i="32"/>
  <c r="B17" i="31"/>
  <c r="B24" i="30"/>
  <c r="B16" i="29"/>
  <c r="B16" i="28"/>
  <c r="B16" i="27"/>
  <c r="B16" i="26"/>
  <c r="B16" i="25"/>
  <c r="B16" i="24"/>
  <c r="B16" i="23"/>
  <c r="B16" i="22"/>
  <c r="B16" i="21"/>
  <c r="B16" i="20"/>
  <c r="B16" i="19"/>
  <c r="B16" i="18"/>
  <c r="B25" i="17"/>
  <c r="B19" i="16"/>
  <c r="B22" i="15"/>
  <c r="B19" i="14"/>
  <c r="B24" i="13"/>
  <c r="B17" i="12"/>
  <c r="B16" i="11"/>
  <c r="B29" i="10"/>
  <c r="B29" i="9"/>
  <c r="B19" i="8"/>
  <c r="B22" i="7"/>
  <c r="B24" i="6"/>
  <c r="B22" i="5"/>
  <c r="B19" i="4"/>
  <c r="E118" i="2"/>
  <c r="D118" i="2"/>
  <c r="E117" i="2"/>
  <c r="D117" i="2"/>
  <c r="E116" i="2"/>
  <c r="D116" i="2"/>
  <c r="E115" i="2"/>
  <c r="D115" i="2"/>
  <c r="E114" i="2"/>
  <c r="D114" i="2"/>
  <c r="D113" i="2"/>
  <c r="E112" i="2"/>
  <c r="D112" i="2"/>
  <c r="E111" i="2"/>
  <c r="D111" i="2"/>
  <c r="E110" i="2"/>
  <c r="D110" i="2"/>
  <c r="E109" i="2"/>
  <c r="D109" i="2"/>
  <c r="E108" i="2"/>
  <c r="D108" i="2"/>
  <c r="E107" i="2"/>
  <c r="D107" i="2"/>
  <c r="E106" i="2"/>
  <c r="D106" i="2"/>
  <c r="E105" i="2"/>
  <c r="D105" i="2"/>
  <c r="E104" i="2"/>
  <c r="D104"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D86" i="2"/>
  <c r="E85" i="2"/>
  <c r="D85" i="2"/>
  <c r="E84" i="2"/>
  <c r="D84" i="2"/>
  <c r="E83" i="2"/>
  <c r="D83" i="2"/>
  <c r="E82" i="2"/>
  <c r="D82" i="2"/>
  <c r="E81" i="2"/>
  <c r="E80" i="2"/>
  <c r="D80" i="2"/>
  <c r="E79" i="2"/>
  <c r="D79" i="2"/>
  <c r="E78" i="2"/>
  <c r="D78" i="2"/>
  <c r="E77" i="2"/>
  <c r="D77" i="2"/>
  <c r="E76" i="2"/>
  <c r="D76" i="2"/>
  <c r="E75" i="2"/>
  <c r="D75" i="2"/>
  <c r="E74" i="2"/>
  <c r="D74" i="2"/>
  <c r="E73" i="2"/>
  <c r="D73" i="2"/>
  <c r="E72" i="2"/>
  <c r="D72" i="2"/>
  <c r="D71" i="2"/>
  <c r="E70" i="2"/>
  <c r="D70" i="2"/>
  <c r="E69" i="2"/>
  <c r="D69" i="2"/>
  <c r="E68" i="2"/>
  <c r="D68" i="2"/>
  <c r="E67" i="2"/>
  <c r="D67" i="2"/>
  <c r="E66" i="2"/>
  <c r="D66" i="2"/>
  <c r="E65" i="2"/>
  <c r="D65" i="2"/>
  <c r="E64" i="2"/>
  <c r="D64" i="2"/>
  <c r="E63" i="2"/>
  <c r="D63" i="2"/>
  <c r="E62" i="2"/>
  <c r="D62" i="2"/>
  <c r="E61" i="2"/>
  <c r="D61" i="2"/>
  <c r="D60" i="2"/>
  <c r="E59" i="2"/>
  <c r="D59" i="2"/>
  <c r="E58" i="2"/>
  <c r="D58" i="2"/>
  <c r="E57" i="2"/>
  <c r="D57" i="2"/>
  <c r="E56" i="2"/>
  <c r="E55" i="2"/>
  <c r="D55" i="2"/>
  <c r="E54" i="2"/>
  <c r="D54" i="2"/>
  <c r="E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<sst xmlns="http://schemas.openxmlformats.org/spreadsheetml/2006/main" count="12956" uniqueCount="508">
  <si>
    <t>Public First Poll for Phoenix (UK)</t>
  </si>
  <si>
    <t>Fieldwork:</t>
  </si>
  <si>
    <t>13th Oct - 17th Oct 2022</t>
  </si>
  <si>
    <t xml:space="preserve">Interview Method: </t>
  </si>
  <si>
    <t>Online Survey</t>
  </si>
  <si>
    <t>Population represented:</t>
  </si>
  <si>
    <t>UK adults aged 50 and over</t>
  </si>
  <si>
    <t>Sample size:</t>
  </si>
  <si>
    <t>Methodology:</t>
  </si>
  <si>
    <t>All results are weighted using Iterative Proportional Fitting, or 'Raking'. The results are  weighted by interlocking age &amp; gender, region, and education level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</si>
  <si>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</si>
  <si>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</si>
  <si>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</si>
  <si>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</si>
  <si>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</si>
  <si>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</si>
  <si>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</si>
  <si>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</si>
  <si>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</si>
  <si>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</si>
  <si>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</si>
  <si>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50-54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</si>
  <si>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</si>
  <si>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</si>
  <si>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</si>
  <si>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</si>
  <si>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</si>
  <si>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</si>
  <si>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</si>
  <si>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</si>
  <si>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</si>
  <si>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</si>
  <si>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</si>
  <si>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</si>
  <si>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</si>
  <si>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</si>
  <si>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</si>
  <si>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</si>
  <si>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</si>
  <si>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</si>
  <si>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Less than £20,000</t>
  </si>
  <si>
    <t>£20,000 - £40,000</t>
  </si>
  <si>
    <t>£40,000 - £60,000</t>
  </si>
  <si>
    <t>More than £60,000</t>
  </si>
  <si>
    <t>Secondary education (GCSE/BTEC/A-Levels) or equivalent</t>
  </si>
  <si>
    <t>University Undergraduate Degree (BA/BSc) or equivalent</t>
  </si>
  <si>
    <t>University Postgraduate Degree (MA/MSc/MPhil) or equivalent</t>
  </si>
  <si>
    <t>Doctorate (PhD/DPHil) or equivalent</t>
  </si>
  <si>
    <t>Leave</t>
  </si>
  <si>
    <t>Remain</t>
  </si>
  <si>
    <t>I did not vote</t>
  </si>
  <si>
    <t>Conservative</t>
  </si>
  <si>
    <t>Labour</t>
  </si>
  <si>
    <t>Liberal Democrat</t>
  </si>
  <si>
    <t>The Brexit Party</t>
  </si>
  <si>
    <t>Retired on a state pension only</t>
  </si>
  <si>
    <t>Retired with a state and private pension</t>
  </si>
  <si>
    <t>Working full time</t>
  </si>
  <si>
    <t>Working part time</t>
  </si>
  <si>
    <t>Temporarily unemployed</t>
  </si>
  <si>
    <t>Not working and not seeking work</t>
  </si>
  <si>
    <t>Sick or unable to work</t>
  </si>
  <si>
    <t>Full time carer</t>
  </si>
  <si>
    <t>Owned outright</t>
  </si>
  <si>
    <t>Owned with a mortgage or loan</t>
  </si>
  <si>
    <t>Rented from the council</t>
  </si>
  <si>
    <t>Rented from a housing association</t>
  </si>
  <si>
    <t>Privately rented</t>
  </si>
  <si>
    <t>Rent free</t>
  </si>
  <si>
    <t>Urban/City Centre</t>
  </si>
  <si>
    <t>Suburbs</t>
  </si>
  <si>
    <t>Large Town</t>
  </si>
  <si>
    <t>Small Town</t>
  </si>
  <si>
    <t>Village</t>
  </si>
  <si>
    <t>Rural Area</t>
  </si>
  <si>
    <t>Have children</t>
  </si>
  <si>
    <t>No children</t>
  </si>
  <si>
    <t>Have grandchildren</t>
  </si>
  <si>
    <t>No grandchildren</t>
  </si>
  <si>
    <t>Have long-term health condition</t>
  </si>
  <si>
    <t>No long-term health condition</t>
  </si>
  <si>
    <t>Gender</t>
  </si>
  <si>
    <t>Social Grade</t>
  </si>
  <si>
    <t>Region</t>
  </si>
  <si>
    <t>Grouped Income</t>
  </si>
  <si>
    <t>Education</t>
  </si>
  <si>
    <t>EU 2016 Vote</t>
  </si>
  <si>
    <t>2019</t>
  </si>
  <si>
    <t>Work Status</t>
  </si>
  <si>
    <t>Tenure</t>
  </si>
  <si>
    <t>Area</t>
  </si>
  <si>
    <t>Grandchildren</t>
  </si>
  <si>
    <t>Health condition</t>
  </si>
  <si>
    <t>Very concerned</t>
  </si>
  <si>
    <t>Somewhat concerned</t>
  </si>
  <si>
    <t>Neither concerned nor unconcerned</t>
  </si>
  <si>
    <t>Somewhat unconcerned</t>
  </si>
  <si>
    <t>Very unconcerned</t>
  </si>
  <si>
    <t>Don’t know</t>
  </si>
  <si>
    <t xml:space="preserve"> How concerned or unconcerned are you about the impact of rising inflation on your finances?</t>
  </si>
  <si>
    <t>BASE: All Respondents</t>
  </si>
  <si>
    <t>Fieldwork:  13th Oct - 17th Oct 2022</t>
  </si>
  <si>
    <t>Data weighted by interlocking age &amp; gender, region, and education level to Nationally Representative Proportions</t>
  </si>
  <si>
    <t>Very confident</t>
  </si>
  <si>
    <t>Somewhat confident</t>
  </si>
  <si>
    <t>Neither confident nor unconfident</t>
  </si>
  <si>
    <t>Somewhat unconfident</t>
  </si>
  <si>
    <t>Very unconfident</t>
  </si>
  <si>
    <t>Total Confident:</t>
  </si>
  <si>
    <t>Total Unconfident:</t>
  </si>
  <si>
    <t>Net:</t>
  </si>
  <si>
    <t xml:space="preserve"> How confident or unconfident are you that you will be able to cover your costs this winter?</t>
  </si>
  <si>
    <t>Reducing my energy use</t>
  </si>
  <si>
    <t>Spending less money on luxuries</t>
  </si>
  <si>
    <t>Shopping at cheaper stores</t>
  </si>
  <si>
    <t>Spending less money on hobbies or leisure activities</t>
  </si>
  <si>
    <t>Taking fewer holidays / travelling less</t>
  </si>
  <si>
    <t>Reducing the amount I drive</t>
  </si>
  <si>
    <t>Spending less money when seeing friends or family</t>
  </si>
  <si>
    <t>Trying to find new ways to make money</t>
  </si>
  <si>
    <t>Cancelling entertainment subscriptions</t>
  </si>
  <si>
    <t>None of the above</t>
  </si>
  <si>
    <t>Which, if any, of the following steps are you taking to address rising costs?Please select all that apply.</t>
  </si>
  <si>
    <t>Very optimistic</t>
  </si>
  <si>
    <t>Somewhat optimistic</t>
  </si>
  <si>
    <t>Neither optimistic nor pessimistic</t>
  </si>
  <si>
    <t>Somewhat pessimistic</t>
  </si>
  <si>
    <t>Very pessimistic</t>
  </si>
  <si>
    <t>Total Optimistic:</t>
  </si>
  <si>
    <t>Total Pessimistic:</t>
  </si>
  <si>
    <t xml:space="preserve"> How optimistic or pessimistic do you feel about the future?</t>
  </si>
  <si>
    <t>Like a lot</t>
  </si>
  <si>
    <t>Like a little</t>
  </si>
  <si>
    <t>Neither like nor dislike</t>
  </si>
  <si>
    <t>Dislike a little</t>
  </si>
  <si>
    <t>Dislike a lot</t>
  </si>
  <si>
    <t>0</t>
  </si>
  <si>
    <t>*</t>
  </si>
  <si>
    <t xml:space="preserve"> To what extent would you say you like or dislike your current job?</t>
  </si>
  <si>
    <t>BASE: Full and part time workers</t>
  </si>
  <si>
    <t>The work-life balance</t>
  </si>
  <si>
    <t>The amount of hours I work</t>
  </si>
  <si>
    <t>My coworkers</t>
  </si>
  <si>
    <t>The clients / customers I interact with</t>
  </si>
  <si>
    <t>The ability to work remotely</t>
  </si>
  <si>
    <t>The company I work for</t>
  </si>
  <si>
    <t>The levels of pay / my salary</t>
  </si>
  <si>
    <t>Getting out of the house and meeting people</t>
  </si>
  <si>
    <t>How mentally challenging the work I do is</t>
  </si>
  <si>
    <t>My commute</t>
  </si>
  <si>
    <t>How physically challenging the work I do is</t>
  </si>
  <si>
    <t>Other job benefits (such as private healthcare, or a company car)</t>
  </si>
  <si>
    <t>The quality of training</t>
  </si>
  <si>
    <t>N/A - I don’t like anything about my current job</t>
  </si>
  <si>
    <t>Other (Please specify)</t>
  </si>
  <si>
    <t>What, if anything, would you say you like about your current job? Please select all that apply</t>
  </si>
  <si>
    <t>N/A - I like everything about my current job</t>
  </si>
  <si>
    <t>And of that same list, what do you NOT like about your current job?  Please select all that apply</t>
  </si>
  <si>
    <t>Yes</t>
  </si>
  <si>
    <t>No</t>
  </si>
  <si>
    <t xml:space="preserve"> Do you currently plan on leaving the workforce at any point?</t>
  </si>
  <si>
    <t>Yes, I plan to leave the workforce early</t>
  </si>
  <si>
    <t>No, I do not plan to leave the workforce early, but I plan to reduce my hours before I leave</t>
  </si>
  <si>
    <t>No, I do not plan to leave the workforce early</t>
  </si>
  <si>
    <t xml:space="preserve"> Do you currently have any plans to leave the workforce early or change your working patterns?By ‘leave the workforce early’, we mean before you reach retirement age for your country or sector. This is generally 66 years old but may be lower if you work in a job that requires a lot of physical activity.</t>
  </si>
  <si>
    <t>BASE: Plan on leaving the workforce</t>
  </si>
  <si>
    <t>I do not want to continue working</t>
  </si>
  <si>
    <t>I want to follow my passions before I get too old (hobbies, travel etc)</t>
  </si>
  <si>
    <t>I no longer find my job fulfilling</t>
  </si>
  <si>
    <t>I do not need to continue working as I have alternative sources of income</t>
  </si>
  <si>
    <t>I find the work too physically demanding / tiring</t>
  </si>
  <si>
    <t>I have other family or caring responsibilities that require more of my time</t>
  </si>
  <si>
    <t>The effects of taxes and welfare mean I am not making enough money to be worth carrying on</t>
  </si>
  <si>
    <t>I am unable to continue working due to a long-term health condition (including mental health conditions)</t>
  </si>
  <si>
    <t>I have not been offered training to support my development</t>
  </si>
  <si>
    <t>I cannot keep up with new systems or technologies at work</t>
  </si>
  <si>
    <t>You said you plan to leave the workforce early. Why is this?Please select all that apply.</t>
  </si>
  <si>
    <t>Don't know</t>
  </si>
  <si>
    <t xml:space="preserve"> To what extent are you concerned or unconcerned about your ability to live comfortably when you leave the workforce?</t>
  </si>
  <si>
    <t>The pension scheme or schemes that I have access to</t>
  </si>
  <si>
    <t>My personal savings</t>
  </si>
  <si>
    <t>By doing part-time work</t>
  </si>
  <si>
    <t>Alternative sources of income (such as rental income, or shares in businesses)</t>
  </si>
  <si>
    <t>Running my own business (such as a B&amp;B, online shop)s</t>
  </si>
  <si>
    <t>Financial support from friends and family</t>
  </si>
  <si>
    <t>By returning to full-time work</t>
  </si>
  <si>
    <t>How do you expect to support yourself when you leave the workforce?Please select all that apply.</t>
  </si>
  <si>
    <t>I am really looking forward to retirement</t>
  </si>
  <si>
    <t>I am somewhat looking forward to retirement</t>
  </si>
  <si>
    <t>I am generally feeling neutral about retirement</t>
  </si>
  <si>
    <t>I am not looking forward to retirement</t>
  </si>
  <si>
    <t>I am dreading retirement</t>
  </si>
  <si>
    <t>Don’t Know</t>
  </si>
  <si>
    <t xml:space="preserve"> Which of the following comes closest to your view on retirement?</t>
  </si>
  <si>
    <t>Spend more time with my family and friends</t>
  </si>
  <si>
    <t>Travel</t>
  </si>
  <si>
    <t>Spend more time on my existing hobbies</t>
  </si>
  <si>
    <t>Spend more time exercising</t>
  </si>
  <si>
    <t>Start new hobbies</t>
  </si>
  <si>
    <t>Volunteer</t>
  </si>
  <si>
    <t>Work part-time in another job</t>
  </si>
  <si>
    <t>Caring for family members</t>
  </si>
  <si>
    <t>Take up classes (such as in cooking, languages, or gardening)</t>
  </si>
  <si>
    <t>Open a small business (such as a B&amp;B, online shop)</t>
  </si>
  <si>
    <t>What do you plan to do when you leave the workforce?Please select all that apply.</t>
  </si>
  <si>
    <t xml:space="preserve"> I do not need the income from my job to support my lifestyle anymore</t>
  </si>
  <si>
    <t xml:space="preserve"> My job sometimes gets in the way of my family or caring responsibilities</t>
  </si>
  <si>
    <t xml:space="preserve"> I find my job fulfilling</t>
  </si>
  <si>
    <t xml:space="preserve"> My job negatively affects my physical health</t>
  </si>
  <si>
    <t xml:space="preserve"> My job negatively affects my mental health</t>
  </si>
  <si>
    <t xml:space="preserve"> I can always keep up with new systems or technologies at work</t>
  </si>
  <si>
    <t xml:space="preserve"> I can always keep up with my co-workers</t>
  </si>
  <si>
    <t xml:space="preserve"> I am regularly offered training to support my development</t>
  </si>
  <si>
    <t xml:space="preserve"> I cannot wait to retire</t>
  </si>
  <si>
    <t xml:space="preserve"> I enjoy the social aspect of working</t>
  </si>
  <si>
    <t>This is true for me</t>
  </si>
  <si>
    <t>This is not true for me</t>
  </si>
  <si>
    <t>Grid Summary: Thinking about your current job, are each of the following true or not true for you?</t>
  </si>
  <si>
    <t>Thinking about your current job, are each of the following true or not true for you?: I do not need the income from my job to support my lifestyle anymore</t>
  </si>
  <si>
    <t>Thinking about your current job, are each of the following true or not true for you?: My job sometimes gets in the way of my family or caring responsibilities</t>
  </si>
  <si>
    <t>Thinking about your current job, are each of the following true or not true for you?: I find my job fulfilling</t>
  </si>
  <si>
    <t>Thinking about your current job, are each of the following true or not true for you?: My job negatively affects my physical health</t>
  </si>
  <si>
    <t>Thinking about your current job, are each of the following true or not true for you?: My job negatively affects my mental health</t>
  </si>
  <si>
    <t>Thinking about your current job, are each of the following true or not true for you?: I can always keep up with new systems or technologies at work</t>
  </si>
  <si>
    <t>Thinking about your current job, are each of the following true or not true for you?: I can always keep up with my co-workers</t>
  </si>
  <si>
    <t>Thinking about your current job, are each of the following true or not true for you?: I am regularly offered training to support my development</t>
  </si>
  <si>
    <t>Thinking about your current job, are each of the following true or not true for you?: I cannot wait to retire</t>
  </si>
  <si>
    <t>Thinking about your current job, are each of the following true or not true for you?: I enjoy the social aspect of working</t>
  </si>
  <si>
    <t xml:space="preserve"> Have you previously left the workforce and then returned to work?</t>
  </si>
  <si>
    <t>I left work for a defined period (such as to look after children) that has now ended</t>
  </si>
  <si>
    <t>I was bored and wanted something to do</t>
  </si>
  <si>
    <t>A good job opportunity came along</t>
  </si>
  <si>
    <t>The rising cost of living was putting pressure on my income</t>
  </si>
  <si>
    <t>I wanted to find a way to give back to society</t>
  </si>
  <si>
    <t>My family or friends needed financial support that I could only provide with a job</t>
  </si>
  <si>
    <t>For social reasons e.g. to meet new people / make friends</t>
  </si>
  <si>
    <t>I did not find being retired fulfilling</t>
  </si>
  <si>
    <t>I couldn't support myself with my pension</t>
  </si>
  <si>
    <t>You said you had previously left the workforce and then returned to work. Why did you return to work?Please select all that apply</t>
  </si>
  <si>
    <t>Positively affected my physical health</t>
  </si>
  <si>
    <t>Made no difference</t>
  </si>
  <si>
    <t>Negatively affected my physical health</t>
  </si>
  <si>
    <t xml:space="preserve"> Has your current job positively or negatively affected your physical health, or made no difference?</t>
  </si>
  <si>
    <t>Yes, it has</t>
  </si>
  <si>
    <t>No, it hasn’t</t>
  </si>
  <si>
    <t xml:space="preserve"> Has the coronavirus pandemic made you reassess how you view working?</t>
  </si>
  <si>
    <t xml:space="preserve"> The coronavirus pandemic made me reconsider my priorities in life</t>
  </si>
  <si>
    <t xml:space="preserve"> The coronavirus pandemic gave me long-term health conditions that makes it difficult for me to continue working</t>
  </si>
  <si>
    <t xml:space="preserve"> The coronavirus pandemic gave a close friend or relative long-term health conditions that make it difficult for me to continue working</t>
  </si>
  <si>
    <t xml:space="preserve"> The coronavirus pandemic made me realise I don’t spend enough time with my friends or family</t>
  </si>
  <si>
    <t xml:space="preserve"> The coronavirus pandemic made me realise I spend too much time at work</t>
  </si>
  <si>
    <t xml:space="preserve"> The coronavirus pandemic made me realise I do not enjoy my job</t>
  </si>
  <si>
    <t>Grid Summary: Which of the following are true or untrue for you?</t>
  </si>
  <si>
    <t>Which of the following are true or untrue for you?: The coronavirus pandemic made me reconsider my priorities in life</t>
  </si>
  <si>
    <t>Which of the following are true or untrue for you?: The coronavirus pandemic gave me long-term health conditions that makes it difficult for me to continue working</t>
  </si>
  <si>
    <t>Which of the following are true or untrue for you?: The coronavirus pandemic gave a close friend or relative long-term health conditions that make it difficult for me to continue working</t>
  </si>
  <si>
    <t>Which of the following are true or untrue for you?: The coronavirus pandemic made me realise I don’t spend enough time with my friends or family</t>
  </si>
  <si>
    <t>Which of the following are true or untrue for you?: The coronavirus pandemic made me realise I spend too much time at work</t>
  </si>
  <si>
    <t>Which of the following are true or untrue for you?: The coronavirus pandemic made me realise I do not enjoy my job</t>
  </si>
  <si>
    <t xml:space="preserve"> You said you are not currently working. Have you ever worked previously?</t>
  </si>
  <si>
    <t xml:space="preserve"> Do you consider yourself to be retired?</t>
  </si>
  <si>
    <t>Yes, I left the workforce early</t>
  </si>
  <si>
    <t>No, I did not leave the workforce early, but I did reduce my hours before leaving</t>
  </si>
  <si>
    <t>No, I did not leave the workforce early</t>
  </si>
  <si>
    <t xml:space="preserve"> You said that you have left the workforce. Did you leave the workforce early?By ‘leave the workforce early’, we mean before you reached pension age for your country or sector. This is generally 66 years old but may be lower if you work in a job that requires a lot of physical activity.</t>
  </si>
  <si>
    <t>Yes, I think this was the right choice</t>
  </si>
  <si>
    <t>No, I do not think this was the right choice</t>
  </si>
  <si>
    <t xml:space="preserve"> You said that you left the workforce early. On balance, do you think this was the right choice or the wrong choice?</t>
  </si>
  <si>
    <t>I did not want to continue working</t>
  </si>
  <si>
    <t>I reached retirement age and decided to retire</t>
  </si>
  <si>
    <t>I no longer found my job fulfilling</t>
  </si>
  <si>
    <t>I wanted to follow my passions before I get too old (hobbies, travel etc)</t>
  </si>
  <si>
    <t>I had other family or caring responsibilities that required more of my time</t>
  </si>
  <si>
    <t>I was unable to return to work due to a long-term health condition (including mental health conditions)</t>
  </si>
  <si>
    <t>I did not need to continue working as I have alternative sources of income</t>
  </si>
  <si>
    <t>I found the work too physically demanding / tiring</t>
  </si>
  <si>
    <t>I wanted to reduce my hours, but this wasn’t possible</t>
  </si>
  <si>
    <t>I could not keep up with new systems or technologies at work</t>
  </si>
  <si>
    <t>The effects of taxes and welfare meant I wasn’t making enough money to be worth carrying on</t>
  </si>
  <si>
    <t>I was not offered training to support my development</t>
  </si>
  <si>
    <t>I am in formal education (such as school, university, or a training course)</t>
  </si>
  <si>
    <t>Which, if any, of the following explain why you left the workforce ?Please select all that apply.</t>
  </si>
  <si>
    <t>And which of those same reasons would you say were the main reasons why you left the workforce?Please select up to three</t>
  </si>
  <si>
    <t>BASE: Left the workforce early</t>
  </si>
  <si>
    <t>Private or workplace pension (paid by a pension fund, usually organised by your employer)</t>
  </si>
  <si>
    <t>State or public pension (paid by the government as a benefit)</t>
  </si>
  <si>
    <t>Which of the following do you currently have access to?Please select all that apply.</t>
  </si>
  <si>
    <t>&lt;strong&gt;Defined benefit pension&lt;/strong&gt; - Defined benefit schemes give you a guaranteed annual pension worth a certain amount at retirement. The value of your pension depends on your earnings, how long you’ve worked for your employer, and the terms of the individual pension scheme.</t>
  </si>
  <si>
    <t>&lt;strong&gt;Defined contribution pension&lt;/strong&gt; - Money is paid in by you or your employer over time and is invested by the pension provider. The size of your pension pot at retirement depends on how much was paid in.</t>
  </si>
  <si>
    <t>You said you have access to a private pension. Which of the following describes the pension you have access to?If you have access to both types of pensions, please select both options.</t>
  </si>
  <si>
    <t>Yes - in full</t>
  </si>
  <si>
    <t>Yes - as a lump sum</t>
  </si>
  <si>
    <t>Yes - at a reduced rate</t>
  </si>
  <si>
    <t>Were you able to receive some or all of your private pension early? Please select all that apply.</t>
  </si>
  <si>
    <t>Using the pension scheme or schemes that I have access to</t>
  </si>
  <si>
    <t>Using my personal savings</t>
  </si>
  <si>
    <t>By being in part-time or informal employment</t>
  </si>
  <si>
    <t>By running a small business (such as a B&amp;B or online shop)</t>
  </si>
  <si>
    <t>How do you currently support yourself now that you have left the workforce?Please select all that apply.</t>
  </si>
  <si>
    <t>My co-workers</t>
  </si>
  <si>
    <t>The clients / customers I interacted with</t>
  </si>
  <si>
    <t>The levels of pay</t>
  </si>
  <si>
    <t>How mentally challenging the work I did was</t>
  </si>
  <si>
    <t>The number of hours I worked</t>
  </si>
  <si>
    <t>The company I worked for</t>
  </si>
  <si>
    <t>N/A - I didn’t like anything about my most recent job</t>
  </si>
  <si>
    <t>How physically challenging the work I did was</t>
  </si>
  <si>
    <t>Which of the following aspects of your most recent job did you like, if any?Please select all that apply.</t>
  </si>
  <si>
    <t>N/A - I liked everything about my most recent job</t>
  </si>
  <si>
    <t>Other (please specify)</t>
  </si>
  <si>
    <t>And of that same list, which of the following aspects of your most recent job did you NOT like, if any?Please select all that apply.</t>
  </si>
  <si>
    <t>BASE: Have access to a private pension</t>
  </si>
  <si>
    <t xml:space="preserve"> Do you plan on returning to work at some point in the future?</t>
  </si>
  <si>
    <t>I would only return to work in the same sector as I previously worked in</t>
  </si>
  <si>
    <t>I expect to return to work in the same sector as I previously worked in, but would be open to working in a different sector</t>
  </si>
  <si>
    <t>I expect to return to work in a different sector to the one I previously worked in, but would be open to working in the same sector as before</t>
  </si>
  <si>
    <t>I would only return to work in a different sector to the one I previously worked in</t>
  </si>
  <si>
    <t xml:space="preserve"> You said you plan to return to work in the future. Which of the following comes closest to your view?</t>
  </si>
  <si>
    <t>The rising cost of living is putting pressure on my income</t>
  </si>
  <si>
    <t>I cannot support myself with my pension</t>
  </si>
  <si>
    <t>I am bored and want something to do</t>
  </si>
  <si>
    <t>I want to find a way to give back to society</t>
  </si>
  <si>
    <t>My family or friends need financial support that I can only provide with a job</t>
  </si>
  <si>
    <t>You said you plan to return to work in the future. Which of the following, if any, explain why this is?Please select all that apply.</t>
  </si>
  <si>
    <t xml:space="preserve"> “I felt valued at work”</t>
  </si>
  <si>
    <t xml:space="preserve"> “My job became too demanding”</t>
  </si>
  <si>
    <t xml:space="preserve"> “I just didn’t feel bothered anymore”</t>
  </si>
  <si>
    <t xml:space="preserve"> “My colleagues were too concerned with office politics”</t>
  </si>
  <si>
    <t xml:space="preserve"> “I would have liked to reduce my hours, but this wasn’t possible”</t>
  </si>
  <si>
    <t xml:space="preserve"> “My job did not give me adequate training as I got older”</t>
  </si>
  <si>
    <t xml:space="preserve"> “My job wanted me to do too much training as I got older”</t>
  </si>
  <si>
    <t xml:space="preserve"> “Before leaving the workforce, I began to feel like I was ‘in the way’ at work”</t>
  </si>
  <si>
    <t xml:space="preserve"> “People at work looked down on me because of my age”</t>
  </si>
  <si>
    <t>Strongly agree</t>
  </si>
  <si>
    <t>Somewhat agree</t>
  </si>
  <si>
    <t>Neither agree nor disagree</t>
  </si>
  <si>
    <t>Somewhat disagree</t>
  </si>
  <si>
    <t>Strongly disagree</t>
  </si>
  <si>
    <t>Total Agree:</t>
  </si>
  <si>
    <t>Total Disagree:</t>
  </si>
  <si>
    <t>Grid Summary: Thinking about your most recent job , to what extent would you agree or disagree with the following?</t>
  </si>
  <si>
    <t>Thinking about your most recent job , to what extent would you agree or disagree with the following?: “Before leaving the workforce, I began to feel like I was ‘in the way’ at work”</t>
  </si>
  <si>
    <t>Thinking about your most recent job , to what extent would you agree or disagree with the following?: “My job did not give me adequate training as I got older”</t>
  </si>
  <si>
    <t>Thinking about your most recent job , to what extent would you agree or disagree with the following?: “My job wanted me to do too much training as I got older”</t>
  </si>
  <si>
    <t>Thinking about your most recent job , to what extent would you agree or disagree with the following?: “People at work looked down on me because of my age”</t>
  </si>
  <si>
    <t>Thinking about your most recent job , to what extent would you agree or disagree with the following?: “I felt valued at work”</t>
  </si>
  <si>
    <t>Thinking about your most recent job , to what extent would you agree or disagree with the following?: “My colleagues were too concerned with office politics”</t>
  </si>
  <si>
    <t>Thinking about your most recent job , to what extent would you agree or disagree with the following?: “My job became too demanding”</t>
  </si>
  <si>
    <t>Thinking about your most recent job , to what extent would you agree or disagree with the following?: “I just didn’t feel bothered anymore”</t>
  </si>
  <si>
    <t>Thinking about your most recent job , to what extent would you agree or disagree with the following?: “I would have liked to reduce my hours, but this wasn’t possible”</t>
  </si>
  <si>
    <t>Yes, it did</t>
  </si>
  <si>
    <t>No, it didn’t</t>
  </si>
  <si>
    <t xml:space="preserve"> Did the coronavirus pandemic play a role in your decision to leave work?</t>
  </si>
  <si>
    <t xml:space="preserve"> The coronavirus pandemic gave me long-term health conditions that makes it harder for me to return to work</t>
  </si>
  <si>
    <t xml:space="preserve"> The coronavirus pandemic gave a close friend or relative long-term health conditions that make it harder for me to return to work</t>
  </si>
  <si>
    <t xml:space="preserve"> The coronavirus pandemic made me realise I spent too much time at work</t>
  </si>
  <si>
    <t>Which of the following are true or untrue for you?: The coronavirus pandemic gave me long-term health conditions that makes it harder for me to return to work</t>
  </si>
  <si>
    <t>Which of the following are true or untrue for you?: The coronavirus pandemic gave a close friend or relative long-term health conditions that make it harder for me to return to work</t>
  </si>
  <si>
    <t>Which of the following are true or untrue for you?: The coronavirus pandemic made me realise I spent too much time at work</t>
  </si>
  <si>
    <t>Very fair</t>
  </si>
  <si>
    <t>Somewhat fair</t>
  </si>
  <si>
    <t>Neither fair nor unfair</t>
  </si>
  <si>
    <t>Somewhat unfair</t>
  </si>
  <si>
    <t>Very unfair</t>
  </si>
  <si>
    <t xml:space="preserve"> Do you think it is fair or unfair for people to want grandparents to provide care for their grandchildren?</t>
  </si>
  <si>
    <t xml:space="preserve"> Do you currently care for another person for at least 35 hours each week (or 5 hours each day)?This would include children, or other elderly or disabled relatives.Please do not include any care done as part of your employment.</t>
  </si>
  <si>
    <t>Spouse or Partner</t>
  </si>
  <si>
    <t>Child or Children</t>
  </si>
  <si>
    <t>Parent or Parents</t>
  </si>
  <si>
    <t>Grandchild or Grandchildren</t>
  </si>
  <si>
    <t>Relative of a spouse or partner</t>
  </si>
  <si>
    <t>Other close relative (such as an uncle, aunt, or cousin)</t>
  </si>
  <si>
    <t>You said you currently care for another person or for several people. How would you best describe their relationship to you?Please select all that apply.</t>
  </si>
  <si>
    <t>BASE: Plan to return to work in the future</t>
  </si>
  <si>
    <t>My grandchildren like to spend time with me</t>
  </si>
  <si>
    <t>I enjoy spending time with my grandchildren and would do it regardless</t>
  </si>
  <si>
    <t>My children cannot afford formal childcare</t>
  </si>
  <si>
    <t>My children cannot afford more informal babysitters</t>
  </si>
  <si>
    <t>It is practical e.g. I live nearby</t>
  </si>
  <si>
    <t>My children have unreliable schedules that mean they often do not know when they will be unable to care for my grandchildren</t>
  </si>
  <si>
    <t>I am the primary carer or guardian for my grandchildren</t>
  </si>
  <si>
    <t>You said you care for your grandchildren. Why is this?Please select all that apply.</t>
  </si>
  <si>
    <t>BASE: Care for another person</t>
  </si>
  <si>
    <t xml:space="preserve"> If you did not have to care for another person, would you return to work?</t>
  </si>
  <si>
    <t>I spend significantly more time caring for others</t>
  </si>
  <si>
    <t>I spend somewhat more time caring for others</t>
  </si>
  <si>
    <t>No change</t>
  </si>
  <si>
    <t>I spend somewhat less time caring for others</t>
  </si>
  <si>
    <t>I spend significantly less time caring for others</t>
  </si>
  <si>
    <t xml:space="preserve"> Since the onset of the coronavirus pandemic, how has the amount of time you spend caring for others changed?</t>
  </si>
  <si>
    <t xml:space="preserve"> Do you have a friend or close relative with caring needs?</t>
  </si>
  <si>
    <t xml:space="preserve"> You said you had a friend or close relative with caring needs. Have you ever considered leaving the workforce in order to help care for them?</t>
  </si>
  <si>
    <t>BASE: Care for grandchildren</t>
  </si>
  <si>
    <t xml:space="preserve"> “Caring services in this country are underfunded”</t>
  </si>
  <si>
    <t xml:space="preserve"> “Caring services in this country are too expensive for people like me”</t>
  </si>
  <si>
    <t xml:space="preserve"> “If childcare was more affordable, I would not have to care for my grandchildren as much.”</t>
  </si>
  <si>
    <t xml:space="preserve"> “The person or people I care for would be better served by a full-time professional”</t>
  </si>
  <si>
    <t>Grid Summary: To what extent do you agree or disagree with the following?</t>
  </si>
  <si>
    <t>To what extent do you agree or disagree with the following?: “If childcare was more affordable, I would not have to care for my grandchildren as much.”</t>
  </si>
  <si>
    <t>To what extent do you agree or disagree with the following?: “The person or people I care for would be better served by a full-time professional”</t>
  </si>
  <si>
    <t>To what extent do you agree or disagree with the following?: “Caring services in this country are underfunded”</t>
  </si>
  <si>
    <t>To what extent do you agree or disagree with the following?: “Caring services in this country are too expensive for people like me”</t>
  </si>
  <si>
    <t>Yes, I have</t>
  </si>
  <si>
    <t>No, I have not</t>
  </si>
  <si>
    <t xml:space="preserve"> Have you ever waited for twelve weeks (3 months) or more to receive health treatment after being referred by a specialist?</t>
  </si>
  <si>
    <t xml:space="preserve"> We will now ask you a series of questions about any long-term health conditions you suffer from, and whether this has impacted your ability to work. Answering these questions is entirely voluntary, and you can exit the survey at any time.Do you consent to answering these questions?</t>
  </si>
  <si>
    <t>Very easy</t>
  </si>
  <si>
    <t>Somewhat easy</t>
  </si>
  <si>
    <t>Neither easy nor difficult</t>
  </si>
  <si>
    <t>Somewhat difficult</t>
  </si>
  <si>
    <t>Very difficult</t>
  </si>
  <si>
    <t>N/A - I did not suffer from long-term health condition(s) before the pandemic</t>
  </si>
  <si>
    <t>Prefer not to say</t>
  </si>
  <si>
    <t>Total Easy:</t>
  </si>
  <si>
    <t>Total Difficult:</t>
  </si>
  <si>
    <t xml:space="preserve"> You said you suffer from a long-term health condition. How easy or difficult did you find it to access treatment or medication prior to the coronavirus pandemic?If you suffer from more than one long-term health condition, please answer by thinking of the condition that affects you the most.</t>
  </si>
  <si>
    <t>BASE: Do not care for another person</t>
  </si>
  <si>
    <t xml:space="preserve"> And how easy or difficult have you found it to access treatment or medication since the coronavirus pandemic?If you suffer from more than one long-term health condition, please answer by thinking of the condition that affects you the most.</t>
  </si>
  <si>
    <t xml:space="preserve"> You said you have found it difficult to access treatment or medication since the coronavirus pandemic. Has this made your condition worse?If you suffer from more than one long-term health condition, please answer by thinking of the condition that affects you the most.</t>
  </si>
  <si>
    <t>It has affected my mental health</t>
  </si>
  <si>
    <t>It has made me more confined to my house</t>
  </si>
  <si>
    <t>It has led to me suffering from additional health concerns that were not there before</t>
  </si>
  <si>
    <t>It has impacted my ability to travel</t>
  </si>
  <si>
    <t>It has made it more difficult for me to see my friends and family</t>
  </si>
  <si>
    <t>It was one of the reasons I stopped working</t>
  </si>
  <si>
    <t>It has made me consider stopping work</t>
  </si>
  <si>
    <t>You said you have found it difficult to access treatment or medication for your condition since the coronavirus pandemic. Which, if any, of the following has this led to?If you suffer from more than one long-term health condition, please answer by thinking of the condition that affects you the most.Please select all that apply.</t>
  </si>
  <si>
    <t>Less than 1 year</t>
  </si>
  <si>
    <t>1-2 years</t>
  </si>
  <si>
    <t>2-4 years</t>
  </si>
  <si>
    <t>5-10 years</t>
  </si>
  <si>
    <t>More than 10 years</t>
  </si>
  <si>
    <t xml:space="preserve"> How long have you suffered from your condition?If you suffer from more than one long-term health condition, please answer by thinking of the condition that affects you the most.</t>
  </si>
  <si>
    <t>It has a much bigger impact on my life</t>
  </si>
  <si>
    <t>It has a slightly bigger impact on my life</t>
  </si>
  <si>
    <t>It has the same impact on my life</t>
  </si>
  <si>
    <t>It has a slightly smaller impact on my life</t>
  </si>
  <si>
    <t>It has a much smaller impact on my life</t>
  </si>
  <si>
    <t>N/A - I did not have this condition prior to the coronavirus pandemic</t>
  </si>
  <si>
    <t xml:space="preserve"> Does your condition have a bigger or smaller impact on your life than it did prior to the coronavirus pandemic?If you suffer from more than one long-term health condition, please answer by thinking of the condition that affects you the most.</t>
  </si>
  <si>
    <t xml:space="preserve"> Regardless of whether you currently plan on returning to work in the future, do you want to return to work in the future?</t>
  </si>
  <si>
    <t>I would never consider returning to work</t>
  </si>
  <si>
    <t>Living costs rising unexpectedly</t>
  </si>
  <si>
    <t>If I was feeling lonely</t>
  </si>
  <si>
    <t>If I was able to work from home some or all of the time</t>
  </si>
  <si>
    <t>If I was offered more generous pay</t>
  </si>
  <si>
    <t>If I was offered more flexible hours to fit work around my other responsibilities</t>
  </si>
  <si>
    <t>If my physical or mental health improved</t>
  </si>
  <si>
    <t>If I was offered training to help retrain into a different job or sector</t>
  </si>
  <si>
    <t>If my workload was reduced</t>
  </si>
  <si>
    <t>If I was offered training to help me get to grips with new systems and technologies</t>
  </si>
  <si>
    <t>If I was offered greater levels of support for my health needs</t>
  </si>
  <si>
    <t>If I was unable to continue one or more of my hobbies</t>
  </si>
  <si>
    <t>Which, if any, of the following would make you consider returning to work in the future?Please select all that apply.</t>
  </si>
  <si>
    <t>The support offered is sufficient</t>
  </si>
  <si>
    <t>The support offered is insufficient</t>
  </si>
  <si>
    <t xml:space="preserve"> In general, do you think the support offered by companies for people who return to work after a period of retirement is sufficient or insufficient?</t>
  </si>
  <si>
    <t>More flexible hours for those with other commitments</t>
  </si>
  <si>
    <t>Training on new technologies and systems that may have been introduced</t>
  </si>
  <si>
    <t>Allowing people to work from home or remotely</t>
  </si>
  <si>
    <t>More effort to protect the mental health of employees</t>
  </si>
  <si>
    <t>More training to provide people with new skills that enable them to begin new careers</t>
  </si>
  <si>
    <t>More effort to protect the physical health of employees</t>
  </si>
  <si>
    <t>Pay levels which take into account caring responsibilities</t>
  </si>
  <si>
    <t>More opportunities for lifelong learning (training that continues over the course of someone’s working life)</t>
  </si>
  <si>
    <t>You said you do not think sufficient support exists for people who want to return to work. What support do you think should be offered?Please select all that apply</t>
  </si>
  <si>
    <t xml:space="preserve"> Retired people should not have to return to work if they don’t want to</t>
  </si>
  <si>
    <t xml:space="preserve"> Older workers are left behind by employers</t>
  </si>
  <si>
    <t xml:space="preserve"> Retired people would struggle to return to work as working methods and practices will have moved on significantly from when they were last in work</t>
  </si>
  <si>
    <t xml:space="preserve"> There is stigma associated with returning to work after being retired</t>
  </si>
  <si>
    <t xml:space="preserve"> Retirement is often unfulfilling</t>
  </si>
  <si>
    <t xml:space="preserve"> Retirement is often boring</t>
  </si>
  <si>
    <t>To what extent do you agree or disagree with the following?: There is stigma associated with returning to work after being retired</t>
  </si>
  <si>
    <t>To what extent do you agree or disagree with the following?: Retirement is often boring</t>
  </si>
  <si>
    <t>To what extent do you agree or disagree with the following?: Retirement is often unfulfilling</t>
  </si>
  <si>
    <t>To what extent do you agree or disagree with the following?: Retired people would struggle to return to work as working methods and practices will have moved on significantly from when they were last in work</t>
  </si>
  <si>
    <t>To what extent do you agree or disagree with the following?: Retired people should not have to return to work if they don’t want to</t>
  </si>
  <si>
    <t>To what extent do you agree or disagree with the following?: Older workers are left behind by employers</t>
  </si>
  <si>
    <t>People who have previously retired would find it easy to return to work as they have a lot of experience in the workforce</t>
  </si>
  <si>
    <t>People who have previously retired would find it difficult to return to work as technology has moved on so much since they were working</t>
  </si>
  <si>
    <t xml:space="preserve"> Which of the following comes closest to your view?</t>
  </si>
  <si>
    <t>The government should encourage people to return to work if they do not enjoy retirement</t>
  </si>
  <si>
    <t>The government should work to ensure retirement is enjoyable and financially possible for everyone, so they do not have to return to work</t>
  </si>
  <si>
    <t>I would prefer to be fully retired</t>
  </si>
  <si>
    <t>I would prefer to be in part-time work</t>
  </si>
  <si>
    <t>I would prefer to be in full-time work</t>
  </si>
  <si>
    <t xml:space="preserve"> Which of the following options for your retirement would you prefer, if cost and income were not an issue?</t>
  </si>
  <si>
    <t xml:space="preserve"> Pensions were more generous in the past than they are now</t>
  </si>
  <si>
    <t xml:space="preserve"> The retirement age should not be raised over time, and should stay the same for everyone</t>
  </si>
  <si>
    <t xml:space="preserve"> Retirement was better for people in the past than it is now</t>
  </si>
  <si>
    <t xml:space="preserve"> I personally found it harder to get a job as I got older</t>
  </si>
  <si>
    <t xml:space="preserve"> People should be expected to work for longer before they get their pensions</t>
  </si>
  <si>
    <t>To what extent do you agree or disagree with the following?: The retirement age should not be raised over time, and should stay the same for everyone</t>
  </si>
  <si>
    <t>To what extent do you agree or disagree with the following?: I personally found it harder to get a job as I got older</t>
  </si>
  <si>
    <t>To what extent do you agree or disagree with the following?: Retirement was better for people in the past than it is now</t>
  </si>
  <si>
    <t>To what extent do you agree or disagree with the following?: Pensions were more generous in the past than they are now</t>
  </si>
  <si>
    <t>To what extent do you agree or disagree with the following?: People should be expected to work for longer before they get their pensions</t>
  </si>
  <si>
    <t>Age</t>
  </si>
  <si>
    <t>BASE: Plan on leaving the workforce early</t>
  </si>
  <si>
    <t>BASE: Have left work and then returned to work</t>
  </si>
  <si>
    <t>BASE: Not in the workforce</t>
  </si>
  <si>
    <t>BASE: Not in the workforce and have worked previously</t>
  </si>
  <si>
    <t>BASE: Have friend or close relative with caring need</t>
  </si>
  <si>
    <t>BASE: Have a long-term health condition</t>
  </si>
  <si>
    <t>BASE: Found it difficult to access treatment since coronavirus pandemic</t>
  </si>
  <si>
    <t>BASE: Do not want to return to work</t>
  </si>
  <si>
    <t>BASE: Do not think there is sufficient support for people who want to return to work</t>
  </si>
  <si>
    <t>Children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</si>
</sst>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u/>
      <sz val="11"/>
      <color theme="10"/>
      <name val="Calibri"/>
      <family val="2"/>
      <scheme val="minor"/>
    </font>
    <font>
      <sz val="11"/>
      <color rgb="FF000000"/>
      <name val="Calibri"/>
      <family val="2"/>
    </font>
    <font>
      <b/>
      <sz val="12"/>
      <color rgb="FF000000"/>
      <name val="Calibri"/>
      <family val="2"/>
    </font>
  </fonts>
  <fills count="2">
    <fill>
      <patternFill patternType="none"/>
    </fill>
    <fill>
      <patternFill patternType="gray125"/>
    </fill>
  </fills>
  <borders count="5">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bottom style="thin">
        <color indexed="64"/>
      </bottom>
      <diagonal/>
    </border>
  </borders>
  <cellStyleXfs count="2">
    <xf numFmtId="0" fontId="0" fillId="0" borderId="0"/>
    <xf numFmtId="0" fontId="11" fillId="0" borderId="0" applyNumberFormat="0" applyFill="0" applyBorder="0" applyAlignment="0" applyProtection="0"/>
  </cellStyleXfs>
  <cellXfs count="32">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2" fillId="0" borderId="1" xfId="0" applyFont="1" applyBorder="1"/>
    <xf numFmtId="0" fontId="8" fillId="0" borderId="4" xfId="0" applyFont="1" applyBorder="1" applyAlignment="1">
      <alignment horizontal="center" vertical="center" wrapText="1"/>
    </xf>
    <xf numFmtId="0" fontId="11" fillId="0" borderId="0" xfId="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8" fillId="0" borderId="1" xfId="0" applyFont="1" applyBorder="1" applyAlignment="1">
      <alignment horizontal="center" vertical="center"/>
    </xf>
    <xf numFmtId="0" fontId="10" fillId="0" borderId="0" xfId="0" applyFont="1" applyAlignment="1">
      <alignment vertical="top" wrapText="1"/>
    </xf>
    <xf numFmtId="0" fontId="13" fillId="0" borderId="0" xfId="0"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0.81640625" defaultRowHeight="14.5" x14ac:dyDescent="0.35"/>
  <sheetData>
    <row r="7" spans="6:12" ht="40" customHeight="1" x14ac:dyDescent="0.35">
      <c r="F7" s="26" t="s">
        <v>0</v>
      </c>
      <c r="G7" s="27"/>
      <c r="H7" s="27"/>
      <c r="I7" s="27"/>
      <c r="J7" s="27"/>
      <c r="K7" s="27"/>
      <c r="L7" s="27"/>
    </row>
    <row r="10" spans="6:12" ht="20.149999999999999" customHeight="1" x14ac:dyDescent="0.45">
      <c r="F10" s="2" t="s">
        <v>1</v>
      </c>
      <c r="K10" s="3" t="s">
        <v>2</v>
      </c>
    </row>
    <row r="11" spans="6:12" ht="20.149999999999999" customHeight="1" x14ac:dyDescent="0.45">
      <c r="F11" s="2" t="s">
        <v>3</v>
      </c>
      <c r="K11" s="3" t="s">
        <v>4</v>
      </c>
    </row>
    <row r="12" spans="6:12" ht="20.149999999999999" customHeight="1" x14ac:dyDescent="0.45">
      <c r="F12" s="2" t="s">
        <v>5</v>
      </c>
      <c r="K12" s="3" t="s">
        <v>6</v>
      </c>
    </row>
    <row r="13" spans="6:12" ht="20.149999999999999" customHeight="1" x14ac:dyDescent="0.45">
      <c r="F13" s="2" t="s">
        <v>7</v>
      </c>
      <c r="K13" s="3">
        <v>1006</v>
      </c>
    </row>
    <row r="14" spans="6:12" ht="18.5" x14ac:dyDescent="0.45">
      <c r="F14" s="2"/>
    </row>
    <row r="15" spans="6:12" ht="18.5" x14ac:dyDescent="0.45">
      <c r="F15" s="2"/>
    </row>
    <row r="16" spans="6:12" ht="18.5" x14ac:dyDescent="0.45">
      <c r="F16" s="2" t="s">
        <v>8</v>
      </c>
    </row>
    <row r="17" spans="6:13" ht="50.15" customHeight="1" x14ac:dyDescent="0.35">
      <c r="F17" s="28" t="s">
        <v>9</v>
      </c>
      <c r="G17" s="27"/>
      <c r="H17" s="27"/>
      <c r="I17" s="27"/>
      <c r="J17" s="27"/>
      <c r="K17" s="27"/>
      <c r="L17" s="27"/>
      <c r="M17" s="27"/>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18"/>
  <sheetViews>
    <sheetView showGridLines="0" topLeftCell="A81" workbookViewId="0"/>
  </sheetViews>
  <sheetFormatPr defaultColWidth="10.8164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How concerned or unconcerned are you about the impact of rising inflation on your finances?")</f>
        <v xml:space="preserve"> How concerned or unconcerned are you about the impact of rising inflation on your finances?</v>
      </c>
      <c r="E9" s="13" t="str">
        <f>HYPERLINK("#'Full Results'!A11", "11")</f>
        <v>11</v>
      </c>
      <c r="F9" t="s">
        <v>100</v>
      </c>
    </row>
    <row r="10" spans="3:6" x14ac:dyDescent="0.35">
      <c r="C10">
        <v>2</v>
      </c>
      <c r="D10" s="8" t="str">
        <f>HYPERLINK("#'Table 2'!A1", " How confident or unconfident are you that you will be able to cover your costs this winter?")</f>
        <v xml:space="preserve"> How confident or unconfident are you that you will be able to cover your costs this winter?</v>
      </c>
      <c r="E10" s="13" t="str">
        <f>HYPERLINK("#'Full Results'!A20", "20")</f>
        <v>20</v>
      </c>
      <c r="F10" t="s">
        <v>100</v>
      </c>
    </row>
    <row r="11" spans="3:6" x14ac:dyDescent="0.35">
      <c r="C11">
        <v>3</v>
      </c>
      <c r="D11" s="8" t="str">
        <f>HYPERLINK("#'Table 3'!A1", "Which, if any, of the following steps are you taking to address rising costs?Please select all that apply.")</f>
        <v>Which, if any, of the following steps are you taking to address rising costs?Please select all that apply.</v>
      </c>
      <c r="E11" s="13" t="str">
        <f>HYPERLINK("#'Full Results'!A32", "32")</f>
        <v>32</v>
      </c>
      <c r="F11" t="s">
        <v>100</v>
      </c>
    </row>
    <row r="12" spans="3:6" x14ac:dyDescent="0.35">
      <c r="C12">
        <v>4</v>
      </c>
      <c r="D12" s="8" t="str">
        <f>HYPERLINK("#'Table 4'!A1", " How optimistic or pessimistic do you feel about the future?")</f>
        <v xml:space="preserve"> How optimistic or pessimistic do you feel about the future?</v>
      </c>
      <c r="E12" s="13" t="str">
        <f>HYPERLINK("#'Full Results'!A46", "46")</f>
        <v>46</v>
      </c>
      <c r="F12" t="s">
        <v>100</v>
      </c>
    </row>
    <row r="13" spans="3:6" x14ac:dyDescent="0.35">
      <c r="C13">
        <v>5</v>
      </c>
      <c r="D13" s="8" t="str">
        <f>HYPERLINK("#'Table 5'!A1", " To what extent would you say you like or dislike your current job?")</f>
        <v xml:space="preserve"> To what extent would you say you like or dislike your current job?</v>
      </c>
      <c r="E13" s="13" t="str">
        <f>HYPERLINK("#'Full Results'!A58", "58")</f>
        <v>58</v>
      </c>
      <c r="F13" t="s">
        <v>139</v>
      </c>
    </row>
    <row r="14" spans="3:6" x14ac:dyDescent="0.35">
      <c r="C14">
        <v>6</v>
      </c>
      <c r="D14" s="8" t="str">
        <f>HYPERLINK("#'Table 6'!A1", "What, if anything, would you say you like about your current job? Please select all that apply")</f>
        <v>What, if anything, would you say you like about your current job? Please select all that apply</v>
      </c>
      <c r="E14" s="13" t="str">
        <f>HYPERLINK("#'Full Results'!A67", "67")</f>
        <v>67</v>
      </c>
      <c r="F14" t="s">
        <v>139</v>
      </c>
    </row>
    <row r="15" spans="3:6" x14ac:dyDescent="0.35">
      <c r="C15">
        <v>7</v>
      </c>
      <c r="D15" s="8" t="str">
        <f>HYPERLINK("#'Table 7'!A1", "And of that same list, what do you NOT like about your current job?  Please select all that apply")</f>
        <v>And of that same list, what do you NOT like about your current job?  Please select all that apply</v>
      </c>
      <c r="E15" s="13" t="str">
        <f>HYPERLINK("#'Full Results'!A86", "86")</f>
        <v>86</v>
      </c>
      <c r="F15" t="s">
        <v>139</v>
      </c>
    </row>
    <row r="16" spans="3:6" x14ac:dyDescent="0.35">
      <c r="C16">
        <v>8</v>
      </c>
      <c r="D16" s="8" t="str">
        <f>HYPERLINK("#'Table 8'!A1", " Do you currently plan on leaving the workforce at any point?")</f>
        <v xml:space="preserve"> Do you currently plan on leaving the workforce at any point?</v>
      </c>
      <c r="E16" s="13" t="str">
        <f>HYPERLINK("#'Full Results'!A105", "105")</f>
        <v>105</v>
      </c>
      <c r="F16" t="s">
        <v>139</v>
      </c>
    </row>
    <row r="17" spans="3:6" x14ac:dyDescent="0.35">
      <c r="C17">
        <v>9</v>
      </c>
      <c r="D17" s="8" t="str">
        <f>HYPERLINK("#'Table 9'!A1", " Do you currently have any plans to leave the workforce early or change your working patterns?By ‘leave the workforce early’, we mean before you reach retirement age for your country or sector. This is generally 66 years old but may be lower if y...")</f>
        <v xml:space="preserve"> Do you currently have any plans to leave the workforce early or change your working patterns?By ‘leave the workforce early’, we mean before you reach retirement age for your country or sector. This is generally 66 years old but may be lower if y...</v>
      </c>
      <c r="E17" s="13" t="str">
        <f>HYPERLINK("#'Full Results'!A111", "111")</f>
        <v>111</v>
      </c>
      <c r="F17" t="s">
        <v>165</v>
      </c>
    </row>
    <row r="18" spans="3:6" x14ac:dyDescent="0.35">
      <c r="C18">
        <v>10</v>
      </c>
      <c r="D18" s="8" t="str">
        <f>HYPERLINK("#'Table 10'!A1", "You said you plan to leave the workforce early. Why is this?Please select all that apply.")</f>
        <v>You said you plan to leave the workforce early. Why is this?Please select all that apply.</v>
      </c>
      <c r="E18" s="13" t="str">
        <f>HYPERLINK("#'Full Results'!A119", "119")</f>
        <v>119</v>
      </c>
      <c r="F18" t="s">
        <v>498</v>
      </c>
    </row>
    <row r="19" spans="3:6" x14ac:dyDescent="0.35">
      <c r="C19">
        <v>11</v>
      </c>
      <c r="D19" s="8" t="str">
        <f>HYPERLINK("#'Table 11'!A1", " To what extent are you concerned or unconcerned about your ability to live comfortably when you leave the workforce?")</f>
        <v xml:space="preserve"> To what extent are you concerned or unconcerned about your ability to live comfortably when you leave the workforce?</v>
      </c>
      <c r="E19" s="13" t="str">
        <f>HYPERLINK("#'Full Results'!A133", "133")</f>
        <v>133</v>
      </c>
      <c r="F19" t="s">
        <v>165</v>
      </c>
    </row>
    <row r="20" spans="3:6" x14ac:dyDescent="0.35">
      <c r="C20">
        <v>12</v>
      </c>
      <c r="D20" s="8" t="str">
        <f>HYPERLINK("#'Table 12'!A1", "How do you expect to support yourself when you leave the workforce?Please select all that apply.")</f>
        <v>How do you expect to support yourself when you leave the workforce?Please select all that apply.</v>
      </c>
      <c r="E20" s="13" t="str">
        <f>HYPERLINK("#'Full Results'!A142", "142")</f>
        <v>142</v>
      </c>
      <c r="F20" t="s">
        <v>165</v>
      </c>
    </row>
    <row r="21" spans="3:6" x14ac:dyDescent="0.35">
      <c r="C21">
        <v>13</v>
      </c>
      <c r="D21" s="8" t="str">
        <f>HYPERLINK("#'Table 13'!A1", " Which of the following comes closest to your view on retirement?")</f>
        <v xml:space="preserve"> Which of the following comes closest to your view on retirement?</v>
      </c>
      <c r="E21" s="13" t="str">
        <f>HYPERLINK("#'Full Results'!A154", "154")</f>
        <v>154</v>
      </c>
      <c r="F21" t="s">
        <v>165</v>
      </c>
    </row>
    <row r="22" spans="3:6" x14ac:dyDescent="0.35">
      <c r="C22">
        <v>14</v>
      </c>
      <c r="D22" s="8" t="str">
        <f>HYPERLINK("#'Table 14'!A1", "What do you plan to do when you leave the workforce?Please select all that apply.")</f>
        <v>What do you plan to do when you leave the workforce?Please select all that apply.</v>
      </c>
      <c r="E22" s="13" t="str">
        <f>HYPERLINK("#'Full Results'!A163", "163")</f>
        <v>163</v>
      </c>
      <c r="F22" t="s">
        <v>165</v>
      </c>
    </row>
    <row r="23" spans="3:6" x14ac:dyDescent="0.35">
      <c r="C23">
        <v>15</v>
      </c>
      <c r="D23" s="8" t="str">
        <f>HYPERLINK("#'Table 15'!A1", "Grid Summary: Thinking about your current job, are each of the following true or not true for you?")</f>
        <v>Grid Summary: Thinking about your current job, are each of the following true or not true for you?</v>
      </c>
      <c r="E23" s="7"/>
      <c r="F23" t="s">
        <v>139</v>
      </c>
    </row>
    <row r="24" spans="3:6" x14ac:dyDescent="0.35">
      <c r="C24">
        <v>16</v>
      </c>
      <c r="D24" s="8" t="str">
        <f>HYPERLINK("#'Table 16'!A1", "Thinking about your current job, are each of the following true or not true for you?: I do not need the income from my job to support my lifestyle anymore")</f>
        <v>Thinking about your current job, are each of the following true or not true for you?: I do not need the income from my job to support my lifestyle anymore</v>
      </c>
      <c r="E24" s="13" t="str">
        <f>HYPERLINK("#'Full Results'!A178", "178")</f>
        <v>178</v>
      </c>
      <c r="F24" t="s">
        <v>139</v>
      </c>
    </row>
    <row r="25" spans="3:6" x14ac:dyDescent="0.35">
      <c r="C25">
        <v>17</v>
      </c>
      <c r="D25" s="8" t="str">
        <f>HYPERLINK("#'Table 17'!A1", "Thinking about your current job, are each of the following true or not true for you?: My job sometimes gets in the way of my family or caring responsibilities")</f>
        <v>Thinking about your current job, are each of the following true or not true for you?: My job sometimes gets in the way of my family or caring responsibilities</v>
      </c>
      <c r="E25" s="13" t="str">
        <f>HYPERLINK("#'Full Results'!A184", "184")</f>
        <v>184</v>
      </c>
      <c r="F25" t="s">
        <v>139</v>
      </c>
    </row>
    <row r="26" spans="3:6" x14ac:dyDescent="0.35">
      <c r="C26">
        <v>18</v>
      </c>
      <c r="D26" s="8" t="str">
        <f>HYPERLINK("#'Table 18'!A1", "Thinking about your current job, are each of the following true or not true for you?: I find my job fulfilling")</f>
        <v>Thinking about your current job, are each of the following true or not true for you?: I find my job fulfilling</v>
      </c>
      <c r="E26" s="13" t="str">
        <f>HYPERLINK("#'Full Results'!A190", "190")</f>
        <v>190</v>
      </c>
      <c r="F26" t="s">
        <v>139</v>
      </c>
    </row>
    <row r="27" spans="3:6" x14ac:dyDescent="0.35">
      <c r="C27">
        <v>19</v>
      </c>
      <c r="D27" s="8" t="str">
        <f>HYPERLINK("#'Table 19'!A1", "Thinking about your current job, are each of the following true or not true for you?: My job negatively affects my physical health")</f>
        <v>Thinking about your current job, are each of the following true or not true for you?: My job negatively affects my physical health</v>
      </c>
      <c r="E27" s="13" t="str">
        <f>HYPERLINK("#'Full Results'!A196", "196")</f>
        <v>196</v>
      </c>
      <c r="F27" t="s">
        <v>139</v>
      </c>
    </row>
    <row r="28" spans="3:6" x14ac:dyDescent="0.35">
      <c r="C28">
        <v>20</v>
      </c>
      <c r="D28" s="8" t="str">
        <f>HYPERLINK("#'Table 20'!A1", "Thinking about your current job, are each of the following true or not true for you?: My job negatively affects my mental health")</f>
        <v>Thinking about your current job, are each of the following true or not true for you?: My job negatively affects my mental health</v>
      </c>
      <c r="E28" s="13" t="str">
        <f>HYPERLINK("#'Full Results'!A202", "202")</f>
        <v>202</v>
      </c>
      <c r="F28" t="s">
        <v>139</v>
      </c>
    </row>
    <row r="29" spans="3:6" x14ac:dyDescent="0.35">
      <c r="C29">
        <v>21</v>
      </c>
      <c r="D29" s="8" t="str">
        <f>HYPERLINK("#'Table 21'!A1", "Thinking about your current job, are each of the following true or not true for you?: I can always keep up with new systems or technologies at work")</f>
        <v>Thinking about your current job, are each of the following true or not true for you?: I can always keep up with new systems or technologies at work</v>
      </c>
      <c r="E29" s="13" t="str">
        <f>HYPERLINK("#'Full Results'!A208", "208")</f>
        <v>208</v>
      </c>
      <c r="F29" t="s">
        <v>139</v>
      </c>
    </row>
    <row r="30" spans="3:6" x14ac:dyDescent="0.35">
      <c r="C30">
        <v>22</v>
      </c>
      <c r="D30" s="8" t="str">
        <f>HYPERLINK("#'Table 22'!A1", "Thinking about your current job, are each of the following true or not true for you?: I can always keep up with my co-workers")</f>
        <v>Thinking about your current job, are each of the following true or not true for you?: I can always keep up with my co-workers</v>
      </c>
      <c r="E30" s="13" t="str">
        <f>HYPERLINK("#'Full Results'!A214", "214")</f>
        <v>214</v>
      </c>
      <c r="F30" t="s">
        <v>139</v>
      </c>
    </row>
    <row r="31" spans="3:6" x14ac:dyDescent="0.35">
      <c r="C31">
        <v>23</v>
      </c>
      <c r="D31" s="8" t="str">
        <f>HYPERLINK("#'Table 23'!A1", "Thinking about your current job, are each of the following true or not true for you?: I am regularly offered training to support my development")</f>
        <v>Thinking about your current job, are each of the following true or not true for you?: I am regularly offered training to support my development</v>
      </c>
      <c r="E31" s="13" t="str">
        <f>HYPERLINK("#'Full Results'!A220", "220")</f>
        <v>220</v>
      </c>
      <c r="F31" t="s">
        <v>139</v>
      </c>
    </row>
    <row r="32" spans="3:6" x14ac:dyDescent="0.35">
      <c r="C32">
        <v>24</v>
      </c>
      <c r="D32" s="8" t="str">
        <f>HYPERLINK("#'Table 24'!A1", "Thinking about your current job, are each of the following true or not true for you?: I cannot wait to retire")</f>
        <v>Thinking about your current job, are each of the following true or not true for you?: I cannot wait to retire</v>
      </c>
      <c r="E32" s="13" t="str">
        <f>HYPERLINK("#'Full Results'!A226", "226")</f>
        <v>226</v>
      </c>
      <c r="F32" t="s">
        <v>139</v>
      </c>
    </row>
    <row r="33" spans="3:6" x14ac:dyDescent="0.35">
      <c r="C33">
        <v>25</v>
      </c>
      <c r="D33" s="8" t="str">
        <f>HYPERLINK("#'Table 25'!A1", "Thinking about your current job, are each of the following true or not true for you?: I enjoy the social aspect of working")</f>
        <v>Thinking about your current job, are each of the following true or not true for you?: I enjoy the social aspect of working</v>
      </c>
      <c r="E33" s="13" t="str">
        <f>HYPERLINK("#'Full Results'!A232", "232")</f>
        <v>232</v>
      </c>
      <c r="F33" t="s">
        <v>139</v>
      </c>
    </row>
    <row r="34" spans="3:6" x14ac:dyDescent="0.35">
      <c r="C34">
        <v>26</v>
      </c>
      <c r="D34" s="8" t="str">
        <f>HYPERLINK("#'Table 26'!A1", " Have you previously left the workforce and then returned to work?")</f>
        <v xml:space="preserve"> Have you previously left the workforce and then returned to work?</v>
      </c>
      <c r="E34" s="13" t="str">
        <f>HYPERLINK("#'Full Results'!A238", "238")</f>
        <v>238</v>
      </c>
      <c r="F34" t="s">
        <v>139</v>
      </c>
    </row>
    <row r="35" spans="3:6" x14ac:dyDescent="0.35">
      <c r="C35">
        <v>27</v>
      </c>
      <c r="D35" s="8" t="str">
        <f>HYPERLINK("#'Table 27'!A1", "You said you had previously left the workforce and then returned to work. Why did you return to work?Please select all that apply")</f>
        <v>You said you had previously left the workforce and then returned to work. Why did you return to work?Please select all that apply</v>
      </c>
      <c r="E35" s="13" t="str">
        <f>HYPERLINK("#'Full Results'!A244", "244")</f>
        <v>244</v>
      </c>
      <c r="F35" t="s">
        <v>499</v>
      </c>
    </row>
    <row r="36" spans="3:6" x14ac:dyDescent="0.35">
      <c r="C36">
        <v>28</v>
      </c>
      <c r="D36" s="8" t="str">
        <f>HYPERLINK("#'Table 28'!A1", " Has your current job positively or negatively affected your physical health, or made no difference?")</f>
        <v xml:space="preserve"> Has your current job positively or negatively affected your physical health, or made no difference?</v>
      </c>
      <c r="E36" s="13" t="str">
        <f>HYPERLINK("#'Full Results'!A258", "258")</f>
        <v>258</v>
      </c>
      <c r="F36" t="s">
        <v>139</v>
      </c>
    </row>
    <row r="37" spans="3:6" x14ac:dyDescent="0.35">
      <c r="C37">
        <v>29</v>
      </c>
      <c r="D37" s="8" t="str">
        <f>HYPERLINK("#'Table 29'!A1", " Has the coronavirus pandemic made you reassess how you view working?")</f>
        <v xml:space="preserve"> Has the coronavirus pandemic made you reassess how you view working?</v>
      </c>
      <c r="E37" s="13" t="str">
        <f>HYPERLINK("#'Full Results'!A265", "265")</f>
        <v>265</v>
      </c>
      <c r="F37" t="s">
        <v>139</v>
      </c>
    </row>
    <row r="38" spans="3:6" x14ac:dyDescent="0.35">
      <c r="C38">
        <v>30</v>
      </c>
      <c r="D38" s="8" t="str">
        <f>HYPERLINK("#'Table 30'!A1", "Grid Summary: Which of the following are true or untrue for you?")</f>
        <v>Grid Summary: Which of the following are true or untrue for you?</v>
      </c>
      <c r="E38" s="7"/>
      <c r="F38" t="s">
        <v>139</v>
      </c>
    </row>
    <row r="39" spans="3:6" x14ac:dyDescent="0.35">
      <c r="C39">
        <v>31</v>
      </c>
      <c r="D39" s="8" t="str">
        <f>HYPERLINK("#'Table 31'!A1", "Which of the following are true or untrue for you?: The coronavirus pandemic made me reconsider my priorities in life")</f>
        <v>Which of the following are true or untrue for you?: The coronavirus pandemic made me reconsider my priorities in life</v>
      </c>
      <c r="E39" s="13" t="str">
        <f>HYPERLINK("#'Full Results'!A271", "271")</f>
        <v>271</v>
      </c>
      <c r="F39" t="s">
        <v>139</v>
      </c>
    </row>
    <row r="40" spans="3:6" x14ac:dyDescent="0.35">
      <c r="C40">
        <v>32</v>
      </c>
      <c r="D40" s="8" t="str">
        <f>HYPERLINK("#'Table 32'!A1", "Which of the following are true or untrue for you?: The coronavirus pandemic gave me long-term health conditions that makes it difficult for me to continue working")</f>
        <v>Which of the following are true or untrue for you?: The coronavirus pandemic gave me long-term health conditions that makes it difficult for me to continue working</v>
      </c>
      <c r="E40" s="13" t="str">
        <f>HYPERLINK("#'Full Results'!A277", "277")</f>
        <v>277</v>
      </c>
      <c r="F40" t="s">
        <v>139</v>
      </c>
    </row>
    <row r="41" spans="3:6" x14ac:dyDescent="0.35">
      <c r="C41">
        <v>33</v>
      </c>
      <c r="D41" s="8" t="str">
        <f>HYPERLINK("#'Table 33'!A1", "Which of the following are true or untrue for you?: The coronavirus pandemic gave a close friend or relative long-term health conditions that make it difficult for me to continue working")</f>
        <v>Which of the following are true or untrue for you?: The coronavirus pandemic gave a close friend or relative long-term health conditions that make it difficult for me to continue working</v>
      </c>
      <c r="E41" s="13" t="str">
        <f>HYPERLINK("#'Full Results'!A283", "283")</f>
        <v>283</v>
      </c>
      <c r="F41" t="s">
        <v>139</v>
      </c>
    </row>
    <row r="42" spans="3:6" x14ac:dyDescent="0.35">
      <c r="C42">
        <v>34</v>
      </c>
      <c r="D42" s="8" t="str">
        <f>HYPERLINK("#'Table 34'!A1", "Which of the following are true or untrue for you?: The coronavirus pandemic made me realise I don’t spend enough time with my friends or family")</f>
        <v>Which of the following are true or untrue for you?: The coronavirus pandemic made me realise I don’t spend enough time with my friends or family</v>
      </c>
      <c r="E42" s="13" t="str">
        <f>HYPERLINK("#'Full Results'!A289", "289")</f>
        <v>289</v>
      </c>
      <c r="F42" t="s">
        <v>139</v>
      </c>
    </row>
    <row r="43" spans="3:6" x14ac:dyDescent="0.35">
      <c r="C43">
        <v>35</v>
      </c>
      <c r="D43" s="8" t="str">
        <f>HYPERLINK("#'Table 35'!A1", "Which of the following are true or untrue for you?: The coronavirus pandemic made me realise I spend too much time at work")</f>
        <v>Which of the following are true or untrue for you?: The coronavirus pandemic made me realise I spend too much time at work</v>
      </c>
      <c r="E43" s="13" t="str">
        <f>HYPERLINK("#'Full Results'!A295", "295")</f>
        <v>295</v>
      </c>
      <c r="F43" t="s">
        <v>139</v>
      </c>
    </row>
    <row r="44" spans="3:6" x14ac:dyDescent="0.35">
      <c r="C44">
        <v>36</v>
      </c>
      <c r="D44" s="8" t="str">
        <f>HYPERLINK("#'Table 36'!A1", "Which of the following are true or untrue for you?: The coronavirus pandemic made me realise I do not enjoy my job")</f>
        <v>Which of the following are true or untrue for you?: The coronavirus pandemic made me realise I do not enjoy my job</v>
      </c>
      <c r="E44" s="13" t="str">
        <f>HYPERLINK("#'Full Results'!A301", "301")</f>
        <v>301</v>
      </c>
      <c r="F44" t="s">
        <v>139</v>
      </c>
    </row>
    <row r="45" spans="3:6" x14ac:dyDescent="0.35">
      <c r="C45">
        <v>37</v>
      </c>
      <c r="D45" s="8" t="str">
        <f>HYPERLINK("#'Table 37'!A1", " You said you are not currently working. Have you ever worked previously?")</f>
        <v xml:space="preserve"> You said you are not currently working. Have you ever worked previously?</v>
      </c>
      <c r="E45" s="13" t="str">
        <f>HYPERLINK("#'Full Results'!A307", "307")</f>
        <v>307</v>
      </c>
      <c r="F45" t="s">
        <v>500</v>
      </c>
    </row>
    <row r="46" spans="3:6" x14ac:dyDescent="0.35">
      <c r="C46">
        <v>38</v>
      </c>
      <c r="D46" s="8" t="str">
        <f>HYPERLINK("#'Table 38'!A1", " Do you consider yourself to be retired?")</f>
        <v xml:space="preserve"> Do you consider yourself to be retired?</v>
      </c>
      <c r="E46" s="13" t="str">
        <f>HYPERLINK("#'Full Results'!A312", "312")</f>
        <v>312</v>
      </c>
      <c r="F46" t="s">
        <v>501</v>
      </c>
    </row>
    <row r="47" spans="3:6" x14ac:dyDescent="0.35">
      <c r="C47">
        <v>39</v>
      </c>
      <c r="D47" s="8" t="str">
        <f>HYPERLINK("#'Table 39'!A1", " You said that you have left the workforce. Did you leave the workforce early?By ‘leave the workforce early’, we mean before you reached pension age for your country or sector. This is generally 66 years old but may be lower if you work in a job ...")</f>
        <v xml:space="preserve"> You said that you have left the workforce. Did you leave the workforce early?By ‘leave the workforce early’, we mean before you reached pension age for your country or sector. This is generally 66 years old but may be lower if you work in a job ...</v>
      </c>
      <c r="E47" s="13" t="str">
        <f>HYPERLINK("#'Full Results'!A318", "318")</f>
        <v>318</v>
      </c>
      <c r="F47" t="s">
        <v>501</v>
      </c>
    </row>
    <row r="48" spans="3:6" x14ac:dyDescent="0.35">
      <c r="C48">
        <v>40</v>
      </c>
      <c r="D48" s="8" t="str">
        <f>HYPERLINK("#'Table 40'!A1", " You said that you left the workforce early. On balance, do you think this was the right choice or the wrong choice?")</f>
        <v xml:space="preserve"> You said that you left the workforce early. On balance, do you think this was the right choice or the wrong choice?</v>
      </c>
      <c r="E48" s="13" t="str">
        <f>HYPERLINK("#'Full Results'!A325", "325")</f>
        <v>325</v>
      </c>
      <c r="F48" t="s">
        <v>283</v>
      </c>
    </row>
    <row r="49" spans="3:6" x14ac:dyDescent="0.35">
      <c r="C49">
        <v>41</v>
      </c>
      <c r="D49" s="8" t="str">
        <f>HYPERLINK("#'Table 41'!A1", "Which, if any, of the following explain why you left the workforce ?Please select all that apply.")</f>
        <v>Which, if any, of the following explain why you left the workforce ?Please select all that apply.</v>
      </c>
      <c r="E49" s="13" t="str">
        <f>HYPERLINK("#'Full Results'!A331", "331")</f>
        <v>331</v>
      </c>
      <c r="F49" t="s">
        <v>501</v>
      </c>
    </row>
    <row r="50" spans="3:6" x14ac:dyDescent="0.35">
      <c r="C50">
        <v>42</v>
      </c>
      <c r="D50" s="8" t="str">
        <f>HYPERLINK("#'Table 42'!A1", "And which of those same reasons would you say were the main reasons why you left the workforce?Please select up to three")</f>
        <v>And which of those same reasons would you say were the main reasons why you left the workforce?Please select up to three</v>
      </c>
      <c r="E50" s="13" t="str">
        <f>HYPERLINK("#'Full Results'!A349", "349")</f>
        <v>349</v>
      </c>
      <c r="F50" t="s">
        <v>501</v>
      </c>
    </row>
    <row r="51" spans="3:6" x14ac:dyDescent="0.35">
      <c r="C51">
        <v>43</v>
      </c>
      <c r="D51" s="8" t="str">
        <f>HYPERLINK("#'Table 43'!A1", "Which of the following do you currently have access to?Please select all that apply.")</f>
        <v>Which of the following do you currently have access to?Please select all that apply.</v>
      </c>
      <c r="E51" s="13" t="str">
        <f>HYPERLINK("#'Full Results'!A366", "366")</f>
        <v>366</v>
      </c>
      <c r="F51" t="s">
        <v>501</v>
      </c>
    </row>
    <row r="52" spans="3:6" x14ac:dyDescent="0.35">
      <c r="C52">
        <v>44</v>
      </c>
      <c r="D52" s="8" t="str">
        <f>HYPERLINK("#'Table 44'!A1", "You said you have access to a private pension. Which of the following describes the pension you have access to?If you have access to both types of pensions, please select both options.")</f>
        <v>You said you have access to a private pension. Which of the following describes the pension you have access to?If you have access to both types of pensions, please select both options.</v>
      </c>
      <c r="E52" s="13" t="str">
        <f>HYPERLINK("#'Full Results'!A373", "373")</f>
        <v>373</v>
      </c>
      <c r="F52" t="s">
        <v>311</v>
      </c>
    </row>
    <row r="53" spans="3:6" x14ac:dyDescent="0.35">
      <c r="C53">
        <v>45</v>
      </c>
      <c r="D53" s="25" t="str">
        <f>HYPERLINK("#'Table 45'!A1", "Were you able to receive some or all of your private pension early? Please select all that apply.")</f>
        <v>Were you able to receive some or all of your private pension early? Please select all that apply.</v>
      </c>
      <c r="E53" s="13" t="str">
        <f>HYPERLINK("#'Full Results'!A379", "379")</f>
        <v>379</v>
      </c>
      <c r="F53" t="s">
        <v>311</v>
      </c>
    </row>
    <row r="54" spans="3:6" x14ac:dyDescent="0.35">
      <c r="C54">
        <v>46</v>
      </c>
      <c r="D54" s="8" t="str">
        <f>HYPERLINK("#'Table 46'!A1", "How do you currently support yourself now that you have left the workforce?Please select all that apply.")</f>
        <v>How do you currently support yourself now that you have left the workforce?Please select all that apply.</v>
      </c>
      <c r="E54" s="13" t="str">
        <f>HYPERLINK("#'Full Results'!A387", "387")</f>
        <v>387</v>
      </c>
      <c r="F54" t="s">
        <v>501</v>
      </c>
    </row>
    <row r="55" spans="3:6" x14ac:dyDescent="0.35">
      <c r="C55">
        <v>47</v>
      </c>
      <c r="D55" s="8" t="str">
        <f>HYPERLINK("#'Table 47'!A1", "Which of the following aspects of your most recent job did you like, if any?Please select all that apply.")</f>
        <v>Which of the following aspects of your most recent job did you like, if any?Please select all that apply.</v>
      </c>
      <c r="E55" s="13" t="str">
        <f>HYPERLINK("#'Full Results'!A398", "398")</f>
        <v>398</v>
      </c>
      <c r="F55" t="s">
        <v>501</v>
      </c>
    </row>
    <row r="56" spans="3:6" x14ac:dyDescent="0.35">
      <c r="C56">
        <v>48</v>
      </c>
      <c r="D56" s="25" t="str">
        <f>HYPERLINK("#'Table 48'!A1", "And of that same list, which of the following aspects of your most recent job did you NOT like, if any?Please select all that apply.")</f>
        <v>And of that same list, which of the following aspects of your most recent job did you NOT like, if any?Please select all that apply.</v>
      </c>
      <c r="E56" s="13" t="str">
        <f>HYPERLINK("#'Full Results'!A417", "417")</f>
        <v>417</v>
      </c>
      <c r="F56" t="s">
        <v>501</v>
      </c>
    </row>
    <row r="57" spans="3:6" x14ac:dyDescent="0.35">
      <c r="C57">
        <v>49</v>
      </c>
      <c r="D57" s="8" t="str">
        <f>HYPERLINK("#'Table 49'!A1", " Do you plan on returning to work at some point in the future?")</f>
        <v xml:space="preserve"> Do you plan on returning to work at some point in the future?</v>
      </c>
      <c r="E57" s="13" t="str">
        <f>HYPERLINK("#'Full Results'!A436", "436")</f>
        <v>436</v>
      </c>
      <c r="F57" t="s">
        <v>501</v>
      </c>
    </row>
    <row r="58" spans="3:6" x14ac:dyDescent="0.35">
      <c r="C58">
        <v>50</v>
      </c>
      <c r="D58" s="8" t="str">
        <f>HYPERLINK("#'Table 50'!A1", " You said you plan to return to work in the future. Which of the following comes closest to your view?")</f>
        <v xml:space="preserve"> You said you plan to return to work in the future. Which of the following comes closest to your view?</v>
      </c>
      <c r="E58" s="13" t="str">
        <f>HYPERLINK("#'Full Results'!A442", "442")</f>
        <v>442</v>
      </c>
      <c r="F58" t="s">
        <v>373</v>
      </c>
    </row>
    <row r="59" spans="3:6" x14ac:dyDescent="0.35">
      <c r="C59">
        <v>51</v>
      </c>
      <c r="D59" s="8" t="str">
        <f>HYPERLINK("#'Table 51'!A1", "You said you plan to return to work in the future. Which of the following, if any, explain why this is?Please select all that apply.")</f>
        <v>You said you plan to return to work in the future. Which of the following, if any, explain why this is?Please select all that apply.</v>
      </c>
      <c r="E59" s="13" t="str">
        <f>HYPERLINK("#'Full Results'!A450", "450")</f>
        <v>450</v>
      </c>
      <c r="F59" t="s">
        <v>373</v>
      </c>
    </row>
    <row r="60" spans="3:6" x14ac:dyDescent="0.35">
      <c r="C60">
        <v>52</v>
      </c>
      <c r="D60" s="8" t="str">
        <f>HYPERLINK("#'Table 52'!A1", "Grid Summary: Thinking about your most recent job , to what extent would you agree or disagree with the following?")</f>
        <v>Grid Summary: Thinking about your most recent job , to what extent would you agree or disagree with the following?</v>
      </c>
      <c r="E60" s="7"/>
      <c r="F60" t="s">
        <v>501</v>
      </c>
    </row>
    <row r="61" spans="3:6" x14ac:dyDescent="0.35">
      <c r="C61">
        <v>53</v>
      </c>
      <c r="D61" s="8" t="str">
        <f>HYPERLINK("#'Table 53'!A1", "Thinking about your most recent job , to what extent would you agree or disagree with the following?: “Before leaving the workforce, I began to feel like I was ‘in the way’ at work”")</f>
        <v>Thinking about your most recent job , to what extent would you agree or disagree with the following?: “Before leaving the workforce, I began to feel like I was ‘in the way’ at work”</v>
      </c>
      <c r="E61" s="13" t="str">
        <f>HYPERLINK("#'Full Results'!A461", "461")</f>
        <v>461</v>
      </c>
      <c r="F61" t="s">
        <v>501</v>
      </c>
    </row>
    <row r="62" spans="3:6" x14ac:dyDescent="0.35">
      <c r="C62">
        <v>54</v>
      </c>
      <c r="D62" s="8" t="str">
        <f>HYPERLINK("#'Table 54'!A1", "Thinking about your most recent job , to what extent would you agree or disagree with the following?: “My job did not give me adequate training as I got older”")</f>
        <v>Thinking about your most recent job , to what extent would you agree or disagree with the following?: “My job did not give me adequate training as I got older”</v>
      </c>
      <c r="E62" s="13" t="str">
        <f>HYPERLINK("#'Full Results'!A473", "473")</f>
        <v>473</v>
      </c>
      <c r="F62" t="s">
        <v>501</v>
      </c>
    </row>
    <row r="63" spans="3:6" x14ac:dyDescent="0.35">
      <c r="C63">
        <v>55</v>
      </c>
      <c r="D63" s="8" t="str">
        <f>HYPERLINK("#'Table 55'!A1", "Thinking about your most recent job , to what extent would you agree or disagree with the following?: “My job wanted me to do too much training as I got older”")</f>
        <v>Thinking about your most recent job , to what extent would you agree or disagree with the following?: “My job wanted me to do too much training as I got older”</v>
      </c>
      <c r="E63" s="13" t="str">
        <f>HYPERLINK("#'Full Results'!A485", "485")</f>
        <v>485</v>
      </c>
      <c r="F63" t="s">
        <v>501</v>
      </c>
    </row>
    <row r="64" spans="3:6" x14ac:dyDescent="0.35">
      <c r="C64">
        <v>56</v>
      </c>
      <c r="D64" s="8" t="str">
        <f>HYPERLINK("#'Table 56'!A1", "Thinking about your most recent job , to what extent would you agree or disagree with the following?: “People at work looked down on me because of my age”")</f>
        <v>Thinking about your most recent job , to what extent would you agree or disagree with the following?: “People at work looked down on me because of my age”</v>
      </c>
      <c r="E64" s="13" t="str">
        <f>HYPERLINK("#'Full Results'!A497", "497")</f>
        <v>497</v>
      </c>
      <c r="F64" t="s">
        <v>501</v>
      </c>
    </row>
    <row r="65" spans="3:6" x14ac:dyDescent="0.35">
      <c r="C65">
        <v>57</v>
      </c>
      <c r="D65" s="8" t="str">
        <f>HYPERLINK("#'Table 57'!A1", "Thinking about your most recent job , to what extent would you agree or disagree with the following?: “I felt valued at work”")</f>
        <v>Thinking about your most recent job , to what extent would you agree or disagree with the following?: “I felt valued at work”</v>
      </c>
      <c r="E65" s="13" t="str">
        <f>HYPERLINK("#'Full Results'!A509", "509")</f>
        <v>509</v>
      </c>
      <c r="F65" t="s">
        <v>501</v>
      </c>
    </row>
    <row r="66" spans="3:6" x14ac:dyDescent="0.35">
      <c r="C66">
        <v>58</v>
      </c>
      <c r="D66" s="8" t="str">
        <f>HYPERLINK("#'Table 58'!A1", "Thinking about your most recent job , to what extent would you agree or disagree with the following?: “My colleagues were too concerned with office politics”")</f>
        <v>Thinking about your most recent job , to what extent would you agree or disagree with the following?: “My colleagues were too concerned with office politics”</v>
      </c>
      <c r="E66" s="13" t="str">
        <f>HYPERLINK("#'Full Results'!A521", "521")</f>
        <v>521</v>
      </c>
      <c r="F66" t="s">
        <v>501</v>
      </c>
    </row>
    <row r="67" spans="3:6" x14ac:dyDescent="0.35">
      <c r="C67">
        <v>59</v>
      </c>
      <c r="D67" s="8" t="str">
        <f>HYPERLINK("#'Table 59'!A1", "Thinking about your most recent job , to what extent would you agree or disagree with the following?: “My job became too demanding”")</f>
        <v>Thinking about your most recent job , to what extent would you agree or disagree with the following?: “My job became too demanding”</v>
      </c>
      <c r="E67" s="13" t="str">
        <f>HYPERLINK("#'Full Results'!A533", "533")</f>
        <v>533</v>
      </c>
      <c r="F67" t="s">
        <v>501</v>
      </c>
    </row>
    <row r="68" spans="3:6" x14ac:dyDescent="0.35">
      <c r="C68">
        <v>60</v>
      </c>
      <c r="D68" s="8" t="str">
        <f>HYPERLINK("#'Table 60'!A1", "Thinking about your most recent job , to what extent would you agree or disagree with the following?: “I just didn’t feel bothered anymore”")</f>
        <v>Thinking about your most recent job , to what extent would you agree or disagree with the following?: “I just didn’t feel bothered anymore”</v>
      </c>
      <c r="E68" s="13" t="str">
        <f>HYPERLINK("#'Full Results'!A545", "545")</f>
        <v>545</v>
      </c>
      <c r="F68" t="s">
        <v>501</v>
      </c>
    </row>
    <row r="69" spans="3:6" x14ac:dyDescent="0.35">
      <c r="C69">
        <v>61</v>
      </c>
      <c r="D69" s="8" t="str">
        <f>HYPERLINK("#'Table 61'!A1", "Thinking about your most recent job , to what extent would you agree or disagree with the following?: “I would have liked to reduce my hours, but this wasn’t possible”")</f>
        <v>Thinking about your most recent job , to what extent would you agree or disagree with the following?: “I would have liked to reduce my hours, but this wasn’t possible”</v>
      </c>
      <c r="E69" s="13" t="str">
        <f>HYPERLINK("#'Full Results'!A557", "557")</f>
        <v>557</v>
      </c>
      <c r="F69" t="s">
        <v>501</v>
      </c>
    </row>
    <row r="70" spans="3:6" x14ac:dyDescent="0.35">
      <c r="C70">
        <v>62</v>
      </c>
      <c r="D70" s="8" t="str">
        <f>HYPERLINK("#'Table 62'!A1", " Did the coronavirus pandemic play a role in your decision to leave work?")</f>
        <v xml:space="preserve"> Did the coronavirus pandemic play a role in your decision to leave work?</v>
      </c>
      <c r="E70" s="13" t="str">
        <f>HYPERLINK("#'Full Results'!A569", "569")</f>
        <v>569</v>
      </c>
      <c r="F70" t="s">
        <v>501</v>
      </c>
    </row>
    <row r="71" spans="3:6" x14ac:dyDescent="0.35">
      <c r="C71">
        <v>63</v>
      </c>
      <c r="D71" s="8" t="str">
        <f>HYPERLINK("#'Table 63'!A1", "Grid Summary: Which of the following are true or untrue for you?")</f>
        <v>Grid Summary: Which of the following are true or untrue for you?</v>
      </c>
      <c r="E71" s="7"/>
      <c r="F71" t="s">
        <v>501</v>
      </c>
    </row>
    <row r="72" spans="3:6" x14ac:dyDescent="0.35">
      <c r="C72">
        <v>64</v>
      </c>
      <c r="D72" s="8" t="str">
        <f>HYPERLINK("#'Table 64'!A1", "Which of the following are true or untrue for you?: The coronavirus pandemic made me reconsider my priorities in life")</f>
        <v>Which of the following are true or untrue for you?: The coronavirus pandemic made me reconsider my priorities in life</v>
      </c>
      <c r="E72" s="13" t="str">
        <f>HYPERLINK("#'Full Results'!A575", "575")</f>
        <v>575</v>
      </c>
      <c r="F72" t="s">
        <v>501</v>
      </c>
    </row>
    <row r="73" spans="3:6" x14ac:dyDescent="0.35">
      <c r="C73">
        <v>65</v>
      </c>
      <c r="D73" s="8" t="str">
        <f>HYPERLINK("#'Table 65'!A1", "Which of the following are true or untrue for you?: The coronavirus pandemic gave me long-term health conditions that makes it harder for me to return to work")</f>
        <v>Which of the following are true or untrue for you?: The coronavirus pandemic gave me long-term health conditions that makes it harder for me to return to work</v>
      </c>
      <c r="E73" s="13" t="str">
        <f>HYPERLINK("#'Full Results'!A581", "581")</f>
        <v>581</v>
      </c>
      <c r="F73" t="s">
        <v>501</v>
      </c>
    </row>
    <row r="74" spans="3:6" x14ac:dyDescent="0.35">
      <c r="C74">
        <v>66</v>
      </c>
      <c r="D74" s="8" t="str">
        <f>HYPERLINK("#'Table 66'!A1", "Which of the following are true or untrue for you?: The coronavirus pandemic gave a close friend or relative long-term health conditions that make it harder for me to return to work")</f>
        <v>Which of the following are true or untrue for you?: The coronavirus pandemic gave a close friend or relative long-term health conditions that make it harder for me to return to work</v>
      </c>
      <c r="E74" s="13" t="str">
        <f>HYPERLINK("#'Full Results'!A587", "587")</f>
        <v>587</v>
      </c>
      <c r="F74" t="s">
        <v>501</v>
      </c>
    </row>
    <row r="75" spans="3:6" x14ac:dyDescent="0.35">
      <c r="C75">
        <v>67</v>
      </c>
      <c r="D75" s="8" t="str">
        <f>HYPERLINK("#'Table 67'!A1", "Which of the following are true or untrue for you?: The coronavirus pandemic made me realise I don’t spend enough time with my friends or family")</f>
        <v>Which of the following are true or untrue for you?: The coronavirus pandemic made me realise I don’t spend enough time with my friends or family</v>
      </c>
      <c r="E75" s="13" t="str">
        <f>HYPERLINK("#'Full Results'!A593", "593")</f>
        <v>593</v>
      </c>
      <c r="F75" t="s">
        <v>501</v>
      </c>
    </row>
    <row r="76" spans="3:6" x14ac:dyDescent="0.35">
      <c r="C76">
        <v>68</v>
      </c>
      <c r="D76" s="8" t="str">
        <f>HYPERLINK("#'Table 68'!A1", "Which of the following are true or untrue for you?: The coronavirus pandemic made me realise I spent too much time at work")</f>
        <v>Which of the following are true or untrue for you?: The coronavirus pandemic made me realise I spent too much time at work</v>
      </c>
      <c r="E76" s="13" t="str">
        <f>HYPERLINK("#'Full Results'!A599", "599")</f>
        <v>599</v>
      </c>
      <c r="F76" t="s">
        <v>501</v>
      </c>
    </row>
    <row r="77" spans="3:6" x14ac:dyDescent="0.35">
      <c r="C77">
        <v>69</v>
      </c>
      <c r="D77" s="8" t="str">
        <f>HYPERLINK("#'Table 69'!A1", "Which of the following are true or untrue for you?: The coronavirus pandemic made me realise I do not enjoy my job")</f>
        <v>Which of the following are true or untrue for you?: The coronavirus pandemic made me realise I do not enjoy my job</v>
      </c>
      <c r="E77" s="13" t="str">
        <f>HYPERLINK("#'Full Results'!A605", "605")</f>
        <v>605</v>
      </c>
      <c r="F77" t="s">
        <v>501</v>
      </c>
    </row>
    <row r="78" spans="3:6" x14ac:dyDescent="0.35">
      <c r="C78">
        <v>70</v>
      </c>
      <c r="D78" s="8" t="str">
        <f>HYPERLINK("#'Table 70'!A1", " Do you think it is fair or unfair for people to want grandparents to provide care for their grandchildren?")</f>
        <v xml:space="preserve"> Do you think it is fair or unfair for people to want grandparents to provide care for their grandchildren?</v>
      </c>
      <c r="E78" s="13" t="str">
        <f>HYPERLINK("#'Full Results'!A611", "611")</f>
        <v>611</v>
      </c>
      <c r="F78" t="s">
        <v>100</v>
      </c>
    </row>
    <row r="79" spans="3:6" x14ac:dyDescent="0.35">
      <c r="C79">
        <v>71</v>
      </c>
      <c r="D79" s="8" t="str">
        <f>HYPERLINK("#'Table 71'!A1", " Do you currently care for another person for at least 35 hours each week (or 5 hours each day)?This would include children, or other elderly or disabled relatives.Please do not include any care done as part of your employment.")</f>
        <v xml:space="preserve"> Do you currently care for another person for at least 35 hours each week (or 5 hours each day)?This would include children, or other elderly or disabled relatives.Please do not include any care done as part of your employment.</v>
      </c>
      <c r="E79" s="13" t="str">
        <f>HYPERLINK("#'Full Results'!A620", "620")</f>
        <v>620</v>
      </c>
      <c r="F79" t="s">
        <v>100</v>
      </c>
    </row>
    <row r="80" spans="3:6" x14ac:dyDescent="0.35">
      <c r="C80">
        <v>72</v>
      </c>
      <c r="D80" s="8" t="str">
        <f>HYPERLINK("#'Table 72'!A1", "You said you currently care for another person or for several people. How would you best describe their relationship to you?Please select all that apply.")</f>
        <v>You said you currently care for another person or for several people. How would you best describe their relationship to you?Please select all that apply.</v>
      </c>
      <c r="E80" s="13" t="str">
        <f>HYPERLINK("#'Full Results'!A626", "626")</f>
        <v>626</v>
      </c>
      <c r="F80" t="s">
        <v>382</v>
      </c>
    </row>
    <row r="81" spans="3:6" x14ac:dyDescent="0.35">
      <c r="C81">
        <v>73</v>
      </c>
      <c r="D81" s="25" t="str">
        <f>HYPERLINK("#'Table 73'!A1", "You said you care for your grandchildren. Why is this?Please select all that apply.")</f>
        <v>You said you care for your grandchildren. Why is this?Please select all that apply.</v>
      </c>
      <c r="E81" s="13" t="str">
        <f>HYPERLINK("#'Full Results'!A636", "636")</f>
        <v>636</v>
      </c>
      <c r="F81" t="s">
        <v>392</v>
      </c>
    </row>
    <row r="82" spans="3:6" x14ac:dyDescent="0.35">
      <c r="C82">
        <v>74</v>
      </c>
      <c r="D82" s="8" t="str">
        <f>HYPERLINK("#'Table 74'!A1", " If you did not have to care for another person, would you return to work?")</f>
        <v xml:space="preserve"> If you did not have to care for another person, would you return to work?</v>
      </c>
      <c r="E82" s="13" t="str">
        <f>HYPERLINK("#'Full Results'!A647", "647")</f>
        <v>647</v>
      </c>
      <c r="F82" t="s">
        <v>382</v>
      </c>
    </row>
    <row r="83" spans="3:6" x14ac:dyDescent="0.35">
      <c r="C83">
        <v>75</v>
      </c>
      <c r="D83" s="8" t="str">
        <f>HYPERLINK("#'Table 75'!A1", " Since the onset of the coronavirus pandemic, how has the amount of time you spend caring for others changed?")</f>
        <v xml:space="preserve"> Since the onset of the coronavirus pandemic, how has the amount of time you spend caring for others changed?</v>
      </c>
      <c r="E83" s="13" t="str">
        <f>HYPERLINK("#'Full Results'!A653", "653")</f>
        <v>653</v>
      </c>
      <c r="F83" t="s">
        <v>100</v>
      </c>
    </row>
    <row r="84" spans="3:6" x14ac:dyDescent="0.35">
      <c r="C84">
        <v>76</v>
      </c>
      <c r="D84" s="8" t="str">
        <f>HYPERLINK("#'Table 76'!A1", " Do you have a friend or close relative with caring needs?")</f>
        <v xml:space="preserve"> Do you have a friend or close relative with caring needs?</v>
      </c>
      <c r="E84" s="13" t="str">
        <f>HYPERLINK("#'Full Results'!A662", "662")</f>
        <v>662</v>
      </c>
      <c r="F84" t="s">
        <v>416</v>
      </c>
    </row>
    <row r="85" spans="3:6" x14ac:dyDescent="0.35">
      <c r="C85">
        <v>77</v>
      </c>
      <c r="D85" s="8" t="str">
        <f>HYPERLINK("#'Table 77'!A1", " You said you had a friend or close relative with caring needs. Have you ever considered leaving the workforce in order to help care for them?")</f>
        <v xml:space="preserve"> You said you had a friend or close relative with caring needs. Have you ever considered leaving the workforce in order to help care for them?</v>
      </c>
      <c r="E85" s="13" t="str">
        <f>HYPERLINK("#'Full Results'!A668", "668")</f>
        <v>668</v>
      </c>
      <c r="F85" t="s">
        <v>502</v>
      </c>
    </row>
    <row r="86" spans="3:6" x14ac:dyDescent="0.35">
      <c r="C86">
        <v>78</v>
      </c>
      <c r="D86" s="8" t="str">
        <f>HYPERLINK("#'Table 78'!A1", "Grid Summary: To what extent do you agree or disagree with the following?")</f>
        <v>Grid Summary: To what extent do you agree or disagree with the following?</v>
      </c>
      <c r="E86" s="7"/>
      <c r="F86" t="s">
        <v>100</v>
      </c>
    </row>
    <row r="87" spans="3:6" x14ac:dyDescent="0.35">
      <c r="C87">
        <v>79</v>
      </c>
      <c r="D87" s="8" t="str">
        <f>HYPERLINK("#'Table 79'!A1", "To what extent do you agree or disagree with the following?: “If childcare was more affordable, I would not have to care for my grandchildren as much.”")</f>
        <v>To what extent do you agree or disagree with the following?: “If childcare was more affordable, I would not have to care for my grandchildren as much.”</v>
      </c>
      <c r="E87" s="13" t="str">
        <f>HYPERLINK("#'Full Results'!A674", "674")</f>
        <v>674</v>
      </c>
      <c r="F87" t="s">
        <v>392</v>
      </c>
    </row>
    <row r="88" spans="3:6" x14ac:dyDescent="0.35">
      <c r="C88">
        <v>80</v>
      </c>
      <c r="D88" s="8" t="str">
        <f>HYPERLINK("#'Table 80'!A1", "To what extent do you agree or disagree with the following?: “The person or people I care for would be better served by a full-time professional”")</f>
        <v>To what extent do you agree or disagree with the following?: “The person or people I care for would be better served by a full-time professional”</v>
      </c>
      <c r="E88" s="13" t="str">
        <f>HYPERLINK("#'Full Results'!A686", "686")</f>
        <v>686</v>
      </c>
      <c r="F88" t="s">
        <v>382</v>
      </c>
    </row>
    <row r="89" spans="3:6" x14ac:dyDescent="0.35">
      <c r="C89">
        <v>81</v>
      </c>
      <c r="D89" s="8" t="str">
        <f>HYPERLINK("#'Table 81'!A1", "To what extent do you agree or disagree with the following?: “Caring services in this country are underfunded”")</f>
        <v>To what extent do you agree or disagree with the following?: “Caring services in this country are underfunded”</v>
      </c>
      <c r="E89" s="13" t="str">
        <f>HYPERLINK("#'Full Results'!A698", "698")</f>
        <v>698</v>
      </c>
      <c r="F89" t="s">
        <v>100</v>
      </c>
    </row>
    <row r="90" spans="3:6" x14ac:dyDescent="0.35">
      <c r="C90">
        <v>82</v>
      </c>
      <c r="D90" s="8" t="str">
        <f>HYPERLINK("#'Table 82'!A1", "To what extent do you agree or disagree with the following?: “Caring services in this country are too expensive for people like me”")</f>
        <v>To what extent do you agree or disagree with the following?: “Caring services in this country are too expensive for people like me”</v>
      </c>
      <c r="E90" s="13" t="str">
        <f>HYPERLINK("#'Full Results'!A710", "710")</f>
        <v>710</v>
      </c>
      <c r="F90" t="s">
        <v>100</v>
      </c>
    </row>
    <row r="91" spans="3:6" x14ac:dyDescent="0.35">
      <c r="C91">
        <v>83</v>
      </c>
      <c r="D91" s="8" t="str">
        <f>HYPERLINK("#'Table 83'!A1", " Have you ever waited for twelve weeks (3 months) or more to receive health treatment after being referred by a specialist?")</f>
        <v xml:space="preserve"> Have you ever waited for twelve weeks (3 months) or more to receive health treatment after being referred by a specialist?</v>
      </c>
      <c r="E91" s="13" t="str">
        <f>HYPERLINK("#'Full Results'!A722", "722")</f>
        <v>722</v>
      </c>
      <c r="F91" t="s">
        <v>100</v>
      </c>
    </row>
    <row r="92" spans="3:6" x14ac:dyDescent="0.35">
      <c r="C92">
        <v>84</v>
      </c>
      <c r="D92" s="8" t="str">
        <f>HYPERLINK("#'Table 84'!A1", " We will now ask you a series of questions about any long-term health conditions you suffer from, and whether this has impacted your ability to work. Answering these questions is entirely voluntary, and you can exit the survey at any time.Do you ...")</f>
        <v xml:space="preserve"> We will now ask you a series of questions about any long-term health conditions you suffer from, and whether this has impacted your ability to work. Answering these questions is entirely voluntary, and you can exit the survey at any time.Do you ...</v>
      </c>
      <c r="E92" s="13" t="str">
        <f>HYPERLINK("#'Full Results'!A728", "728")</f>
        <v>728</v>
      </c>
      <c r="F92" t="s">
        <v>503</v>
      </c>
    </row>
    <row r="93" spans="3:6" x14ac:dyDescent="0.35">
      <c r="C93">
        <v>85</v>
      </c>
      <c r="D93" s="8" t="str">
        <f>HYPERLINK("#'Table 85'!A1", " You said you suffer from a long-term health condition. How easy or difficult did you find it to access treatment or medication prior to the coronavirus pandemic?If you suffer from more than one long-term health condition, please answer by thinki...")</f>
        <v xml:space="preserve"> You said you suffer from a long-term health condition. How easy or difficult did you find it to access treatment or medication prior to the coronavirus pandemic?If you suffer from more than one long-term health condition, please answer by thinki...</v>
      </c>
      <c r="E93" s="13" t="str">
        <f>HYPERLINK("#'Full Results'!A733", "733")</f>
        <v>733</v>
      </c>
      <c r="F93" t="s">
        <v>503</v>
      </c>
    </row>
    <row r="94" spans="3:6" x14ac:dyDescent="0.35">
      <c r="C94">
        <v>86</v>
      </c>
      <c r="D94" s="8" t="str">
        <f>HYPERLINK("#'Table 86'!A1", " And how easy or difficult have you found it to access treatment or medication since the coronavirus pandemic?If you suffer from more than one long-term health condition, please answer by thinking of the condition that affects you the most.")</f>
        <v xml:space="preserve"> And how easy or difficult have you found it to access treatment or medication since the coronavirus pandemic?If you suffer from more than one long-term health condition, please answer by thinking of the condition that affects you the most.</v>
      </c>
      <c r="E94" s="13" t="str">
        <f>HYPERLINK("#'Full Results'!A746", "746")</f>
        <v>746</v>
      </c>
      <c r="F94" t="s">
        <v>503</v>
      </c>
    </row>
    <row r="95" spans="3:6" x14ac:dyDescent="0.35">
      <c r="C95">
        <v>87</v>
      </c>
      <c r="D95" s="8" t="str">
        <f>HYPERLINK("#'Table 87'!A1", " You said you have found it difficult to access treatment or medication since the coronavirus pandemic. Has this made your condition worse?If you suffer from more than one long-term health condition, please answer by thinking of the condition tha...")</f>
        <v xml:space="preserve"> You said you have found it difficult to access treatment or medication since the coronavirus pandemic. Has this made your condition worse?If you suffer from more than one long-term health condition, please answer by thinking of the condition tha...</v>
      </c>
      <c r="E95" s="13" t="str">
        <f>HYPERLINK("#'Full Results'!A758", "758")</f>
        <v>758</v>
      </c>
      <c r="F95" t="s">
        <v>504</v>
      </c>
    </row>
    <row r="96" spans="3:6" x14ac:dyDescent="0.35">
      <c r="C96">
        <v>88</v>
      </c>
      <c r="D96" s="8" t="str">
        <f>HYPERLINK("#'Table 88'!A1", "You said you have found it difficult to access treatment or medication for your condition since the coronavirus pandemic. Which, if any, of the following has this led to?If you suffer from more than one long-term health condition, please answer b...")</f>
        <v>You said you have found it difficult to access treatment or medication for your condition since the coronavirus pandemic. Which, if any, of the following has this led to?If you suffer from more than one long-term health condition, please answer b...</v>
      </c>
      <c r="E96" s="13" t="str">
        <f>HYPERLINK("#'Full Results'!A765", "765")</f>
        <v>765</v>
      </c>
      <c r="F96" t="s">
        <v>504</v>
      </c>
    </row>
    <row r="97" spans="3:6" x14ac:dyDescent="0.35">
      <c r="C97">
        <v>89</v>
      </c>
      <c r="D97" s="8" t="str">
        <f>HYPERLINK("#'Table 89'!A1", " How long have you suffered from your condition?If you suffer from more than one long-term health condition, please answer by thinking of the condition that affects you the most.")</f>
        <v xml:space="preserve"> How long have you suffered from your condition?If you suffer from more than one long-term health condition, please answer by thinking of the condition that affects you the most.</v>
      </c>
      <c r="E97" s="13" t="str">
        <f>HYPERLINK("#'Full Results'!A777", "777")</f>
        <v>777</v>
      </c>
      <c r="F97" t="s">
        <v>503</v>
      </c>
    </row>
    <row r="98" spans="3:6" x14ac:dyDescent="0.35">
      <c r="C98">
        <v>90</v>
      </c>
      <c r="D98" s="8" t="str">
        <f>HYPERLINK("#'Table 90'!A1", " Does your condition have a bigger or smaller impact on your life than it did prior to the coronavirus pandemic?If you suffer from more than one long-term health condition, please answer by thinking of the condition that affects you the most.")</f>
        <v xml:space="preserve"> Does your condition have a bigger or smaller impact on your life than it did prior to the coronavirus pandemic?If you suffer from more than one long-term health condition, please answer by thinking of the condition that affects you the most.</v>
      </c>
      <c r="E98" s="13" t="str">
        <f>HYPERLINK("#'Full Results'!A786", "786")</f>
        <v>786</v>
      </c>
      <c r="F98" t="s">
        <v>503</v>
      </c>
    </row>
    <row r="99" spans="3:6" x14ac:dyDescent="0.35">
      <c r="C99">
        <v>91</v>
      </c>
      <c r="D99" s="8" t="str">
        <f>HYPERLINK("#'Table 91'!A1", " Regardless of whether you currently plan on returning to work in the future, do you want to return to work in the future?")</f>
        <v xml:space="preserve"> Regardless of whether you currently plan on returning to work in the future, do you want to return to work in the future?</v>
      </c>
      <c r="E99" s="13" t="str">
        <f>HYPERLINK("#'Full Results'!A796", "796")</f>
        <v>796</v>
      </c>
      <c r="F99" t="s">
        <v>501</v>
      </c>
    </row>
    <row r="100" spans="3:6" x14ac:dyDescent="0.35">
      <c r="C100">
        <v>92</v>
      </c>
      <c r="D100" s="8" t="str">
        <f>HYPERLINK("#'Table 92'!A1", "Which, if any, of the following would make you consider returning to work in the future?Please select all that apply.")</f>
        <v>Which, if any, of the following would make you consider returning to work in the future?Please select all that apply.</v>
      </c>
      <c r="E100" s="13" t="str">
        <f>HYPERLINK("#'Full Results'!A802", "802")</f>
        <v>802</v>
      </c>
      <c r="F100" t="s">
        <v>505</v>
      </c>
    </row>
    <row r="101" spans="3:6" x14ac:dyDescent="0.35">
      <c r="C101">
        <v>93</v>
      </c>
      <c r="D101" s="8" t="str">
        <f>HYPERLINK("#'Table 93'!A1", " In general, do you think the support offered by companies for people who return to work after a period of retirement is sufficient or insufficient?")</f>
        <v xml:space="preserve"> In general, do you think the support offered by companies for people who return to work after a period of retirement is sufficient or insufficient?</v>
      </c>
      <c r="E101" s="13" t="str">
        <f>HYPERLINK("#'Full Results'!A819", "819")</f>
        <v>819</v>
      </c>
      <c r="F101" t="s">
        <v>100</v>
      </c>
    </row>
    <row r="102" spans="3:6" x14ac:dyDescent="0.35">
      <c r="C102">
        <v>94</v>
      </c>
      <c r="D102" s="8" t="str">
        <f>HYPERLINK("#'Table 94'!A1", "You said you do not think sufficient support exists for people who want to return to work. What support do you think should be offered?Please select all that apply")</f>
        <v>You said you do not think sufficient support exists for people who want to return to work. What support do you think should be offered?Please select all that apply</v>
      </c>
      <c r="E102" s="13" t="str">
        <f>HYPERLINK("#'Full Results'!A825", "825")</f>
        <v>825</v>
      </c>
      <c r="F102" t="s">
        <v>506</v>
      </c>
    </row>
    <row r="103" spans="3:6" x14ac:dyDescent="0.35">
      <c r="C103">
        <v>95</v>
      </c>
      <c r="D103" s="8" t="str">
        <f>HYPERLINK("#'Table 95'!A1", "Grid Summary: To what extent do you agree or disagree with the following?")</f>
        <v>Grid Summary: To what extent do you agree or disagree with the following?</v>
      </c>
      <c r="E103" s="7"/>
      <c r="F103" t="s">
        <v>100</v>
      </c>
    </row>
    <row r="104" spans="3:6" x14ac:dyDescent="0.35">
      <c r="C104">
        <v>96</v>
      </c>
      <c r="D104" s="8" t="str">
        <f>HYPERLINK("#'Table 96'!A1", "To what extent do you agree or disagree with the following?: There is stigma associated with returning to work after being retired")</f>
        <v>To what extent do you agree or disagree with the following?: There is stigma associated with returning to work after being retired</v>
      </c>
      <c r="E104" s="13" t="str">
        <f>HYPERLINK("#'Full Results'!A838", "838")</f>
        <v>838</v>
      </c>
      <c r="F104" t="s">
        <v>100</v>
      </c>
    </row>
    <row r="105" spans="3:6" x14ac:dyDescent="0.35">
      <c r="C105">
        <v>97</v>
      </c>
      <c r="D105" s="8" t="str">
        <f>HYPERLINK("#'Table 97'!A1", "To what extent do you agree or disagree with the following?: Retirement is often boring")</f>
        <v>To what extent do you agree or disagree with the following?: Retirement is often boring</v>
      </c>
      <c r="E105" s="13" t="str">
        <f>HYPERLINK("#'Full Results'!A850", "850")</f>
        <v>850</v>
      </c>
      <c r="F105" t="s">
        <v>100</v>
      </c>
    </row>
    <row r="106" spans="3:6" x14ac:dyDescent="0.35">
      <c r="C106">
        <v>98</v>
      </c>
      <c r="D106" s="8" t="str">
        <f>HYPERLINK("#'Table 98'!A1", "To what extent do you agree or disagree with the following?: Retirement is often unfulfilling")</f>
        <v>To what extent do you agree or disagree with the following?: Retirement is often unfulfilling</v>
      </c>
      <c r="E106" s="13" t="str">
        <f>HYPERLINK("#'Full Results'!A862", "862")</f>
        <v>862</v>
      </c>
      <c r="F106" t="s">
        <v>100</v>
      </c>
    </row>
    <row r="107" spans="3:6" x14ac:dyDescent="0.35">
      <c r="C107">
        <v>99</v>
      </c>
      <c r="D107" s="8" t="str">
        <f>HYPERLINK("#'Table 99'!A1", "To what extent do you agree or disagree with the following?: Retired people would struggle to return to work as working methods and practices will have moved on significantly from when they were last in work")</f>
        <v>To what extent do you agree or disagree with the following?: Retired people would struggle to return to work as working methods and practices will have moved on significantly from when they were last in work</v>
      </c>
      <c r="E107" s="13" t="str">
        <f>HYPERLINK("#'Full Results'!A874", "874")</f>
        <v>874</v>
      </c>
      <c r="F107" t="s">
        <v>100</v>
      </c>
    </row>
    <row r="108" spans="3:6" x14ac:dyDescent="0.35">
      <c r="C108">
        <v>100</v>
      </c>
      <c r="D108" s="8" t="str">
        <f>HYPERLINK("#'Table 100'!A1", "To what extent do you agree or disagree with the following?: Retired people should not have to return to work if they don’t want to")</f>
        <v>To what extent do you agree or disagree with the following?: Retired people should not have to return to work if they don’t want to</v>
      </c>
      <c r="E108" s="13" t="str">
        <f>HYPERLINK("#'Full Results'!A886", "886")</f>
        <v>886</v>
      </c>
      <c r="F108" t="s">
        <v>100</v>
      </c>
    </row>
    <row r="109" spans="3:6" x14ac:dyDescent="0.35">
      <c r="C109">
        <v>101</v>
      </c>
      <c r="D109" s="8" t="str">
        <f>HYPERLINK("#'Table 101'!A1", "To what extent do you agree or disagree with the following?: Older workers are left behind by employers")</f>
        <v>To what extent do you agree or disagree with the following?: Older workers are left behind by employers</v>
      </c>
      <c r="E109" s="13" t="str">
        <f>HYPERLINK("#'Full Results'!A898", "898")</f>
        <v>898</v>
      </c>
      <c r="F109" t="s">
        <v>100</v>
      </c>
    </row>
    <row r="110" spans="3:6" x14ac:dyDescent="0.35">
      <c r="C110">
        <v>102</v>
      </c>
      <c r="D110" s="8" t="str">
        <f>HYPERLINK("#'Table 102'!A1", " Which of the following comes closest to your view?")</f>
        <v xml:space="preserve"> Which of the following comes closest to your view?</v>
      </c>
      <c r="E110" s="13" t="str">
        <f>HYPERLINK("#'Full Results'!A910", "910")</f>
        <v>910</v>
      </c>
      <c r="F110" t="s">
        <v>100</v>
      </c>
    </row>
    <row r="111" spans="3:6" x14ac:dyDescent="0.35">
      <c r="C111">
        <v>103</v>
      </c>
      <c r="D111" s="8" t="str">
        <f>HYPERLINK("#'Table 103'!A1", " Which of the following comes closest to your view?")</f>
        <v xml:space="preserve"> Which of the following comes closest to your view?</v>
      </c>
      <c r="E111" s="13" t="str">
        <f>HYPERLINK("#'Full Results'!A916", "916")</f>
        <v>916</v>
      </c>
      <c r="F111" t="s">
        <v>100</v>
      </c>
    </row>
    <row r="112" spans="3:6" x14ac:dyDescent="0.35">
      <c r="C112">
        <v>104</v>
      </c>
      <c r="D112" s="8" t="str">
        <f>HYPERLINK("#'Table 104'!A1", " Which of the following options for your retirement would you prefer, if cost and income were not an issue?")</f>
        <v xml:space="preserve"> Which of the following options for your retirement would you prefer, if cost and income were not an issue?</v>
      </c>
      <c r="E112" s="13" t="str">
        <f>HYPERLINK("#'Full Results'!A922", "922")</f>
        <v>922</v>
      </c>
      <c r="F112" t="s">
        <v>100</v>
      </c>
    </row>
    <row r="113" spans="3:6" x14ac:dyDescent="0.35">
      <c r="C113">
        <v>105</v>
      </c>
      <c r="D113" s="8" t="str">
        <f>HYPERLINK("#'Table 105'!A1", "Grid Summary: To what extent do you agree or disagree with the following?")</f>
        <v>Grid Summary: To what extent do you agree or disagree with the following?</v>
      </c>
      <c r="E113" s="7"/>
      <c r="F113" t="s">
        <v>100</v>
      </c>
    </row>
    <row r="114" spans="3:6" x14ac:dyDescent="0.35">
      <c r="C114">
        <v>106</v>
      </c>
      <c r="D114" s="8" t="str">
        <f>HYPERLINK("#'Table 106'!A1", "To what extent do you agree or disagree with the following?: The retirement age should not be raised over time, and should stay the same for everyone")</f>
        <v>To what extent do you agree or disagree with the following?: The retirement age should not be raised over time, and should stay the same for everyone</v>
      </c>
      <c r="E114" s="13" t="str">
        <f>HYPERLINK("#'Full Results'!A929", "929")</f>
        <v>929</v>
      </c>
      <c r="F114" t="s">
        <v>100</v>
      </c>
    </row>
    <row r="115" spans="3:6" x14ac:dyDescent="0.35">
      <c r="C115">
        <v>107</v>
      </c>
      <c r="D115" s="8" t="str">
        <f>HYPERLINK("#'Table 107'!A1", "To what extent do you agree or disagree with the following?: I personally found it harder to get a job as I got older")</f>
        <v>To what extent do you agree or disagree with the following?: I personally found it harder to get a job as I got older</v>
      </c>
      <c r="E115" s="13" t="str">
        <f>HYPERLINK("#'Full Results'!A941", "941")</f>
        <v>941</v>
      </c>
      <c r="F115" t="s">
        <v>100</v>
      </c>
    </row>
    <row r="116" spans="3:6" x14ac:dyDescent="0.35">
      <c r="C116">
        <v>108</v>
      </c>
      <c r="D116" s="8" t="str">
        <f>HYPERLINK("#'Table 108'!A1", "To what extent do you agree or disagree with the following?: Retirement was better for people in the past than it is now")</f>
        <v>To what extent do you agree or disagree with the following?: Retirement was better for people in the past than it is now</v>
      </c>
      <c r="E116" s="13" t="str">
        <f>HYPERLINK("#'Full Results'!A953", "953")</f>
        <v>953</v>
      </c>
      <c r="F116" t="s">
        <v>100</v>
      </c>
    </row>
    <row r="117" spans="3:6" x14ac:dyDescent="0.35">
      <c r="C117">
        <v>109</v>
      </c>
      <c r="D117" s="8" t="str">
        <f>HYPERLINK("#'Table 109'!A1", "To what extent do you agree or disagree with the following?: Pensions were more generous in the past than they are now")</f>
        <v>To what extent do you agree or disagree with the following?: Pensions were more generous in the past than they are now</v>
      </c>
      <c r="E117" s="13" t="str">
        <f>HYPERLINK("#'Full Results'!A965", "965")</f>
        <v>965</v>
      </c>
      <c r="F117" t="s">
        <v>100</v>
      </c>
    </row>
    <row r="118" spans="3:6" x14ac:dyDescent="0.35">
      <c r="C118">
        <v>110</v>
      </c>
      <c r="D118" s="8" t="str">
        <f>HYPERLINK("#'Table 110'!A1", "To what extent do you agree or disagree with the following?: People should be expected to work for longer before they get their pensions")</f>
        <v>To what extent do you agree or disagree with the following?: People should be expected to work for longer before they get their pensions</v>
      </c>
      <c r="E118" s="13" t="str">
        <f>HYPERLINK("#'Full Results'!A977", "977")</f>
        <v>977</v>
      </c>
      <c r="F118" t="s">
        <v>100</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B19"/>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99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93</v>
      </c>
      <c r="C9" s="16">
        <v>0.41052692297675702</v>
      </c>
      <c r="D9" s="16">
        <v>0.38346658412713203</v>
      </c>
      <c r="E9" s="16">
        <v>0.43684216420767202</v>
      </c>
      <c r="F9" s="16"/>
      <c r="G9" s="16">
        <v>0.55344041078983797</v>
      </c>
      <c r="H9" s="16">
        <v>0.43413853734491697</v>
      </c>
      <c r="I9" s="16">
        <v>0.33689491041284497</v>
      </c>
      <c r="J9" s="16"/>
      <c r="K9" s="16">
        <v>0.35509843310554601</v>
      </c>
      <c r="L9" s="16">
        <v>0.37453068332717998</v>
      </c>
      <c r="M9" s="16">
        <v>0.45112482749201299</v>
      </c>
      <c r="N9" s="16">
        <v>0.52518552475041302</v>
      </c>
      <c r="O9" s="16"/>
      <c r="P9" s="16">
        <v>0.35914276511400001</v>
      </c>
      <c r="Q9" s="16">
        <v>0.39891282374770698</v>
      </c>
      <c r="R9" s="16">
        <v>0.40791499783125301</v>
      </c>
      <c r="S9" s="16">
        <v>0.40603787934415198</v>
      </c>
      <c r="T9" s="16">
        <v>0.39556528096447202</v>
      </c>
      <c r="U9" s="16">
        <v>0.46497768064221501</v>
      </c>
      <c r="V9" s="16">
        <v>0.35350849605745799</v>
      </c>
      <c r="W9" s="16">
        <v>0.27036214487525501</v>
      </c>
      <c r="X9" s="16">
        <v>0.45927211065287898</v>
      </c>
      <c r="Y9" s="16">
        <v>0.50448672449753496</v>
      </c>
      <c r="Z9" s="16">
        <v>0.46648942558071899</v>
      </c>
      <c r="AA9" s="16">
        <v>0.373388160578704</v>
      </c>
      <c r="AB9" s="16"/>
      <c r="AC9" s="16">
        <v>0.56392128323297697</v>
      </c>
      <c r="AD9" s="16">
        <v>0.35941858162779899</v>
      </c>
      <c r="AE9" s="16">
        <v>0.375890957862834</v>
      </c>
      <c r="AF9" s="16">
        <v>0.32486612349257799</v>
      </c>
      <c r="AG9" s="16"/>
      <c r="AH9" s="16">
        <v>0.427075511345755</v>
      </c>
      <c r="AI9" s="16">
        <v>0.38341913270293998</v>
      </c>
      <c r="AJ9" s="16">
        <v>0.35574421115250798</v>
      </c>
      <c r="AK9" s="16">
        <v>0.54175265445874499</v>
      </c>
      <c r="AL9" s="16"/>
      <c r="AM9" s="16">
        <v>0.408229403488367</v>
      </c>
      <c r="AN9" s="16">
        <v>0.414458596486668</v>
      </c>
      <c r="AO9" s="16">
        <v>0.42266054469567499</v>
      </c>
      <c r="AP9" s="16"/>
      <c r="AQ9" s="16">
        <v>0.36327393745741399</v>
      </c>
      <c r="AR9" s="16">
        <v>0.50379365919108499</v>
      </c>
      <c r="AS9" s="16">
        <v>0.41976448015804302</v>
      </c>
      <c r="AT9" s="16">
        <v>0.47018600148098699</v>
      </c>
      <c r="AU9" s="16">
        <v>0.44073107494227698</v>
      </c>
      <c r="AV9" s="16"/>
      <c r="AW9" s="16">
        <v>0.52253108946007298</v>
      </c>
      <c r="AX9" s="16">
        <v>0.28931898287696201</v>
      </c>
      <c r="AY9" s="16">
        <v>0.28931898287696201</v>
      </c>
      <c r="AZ9" s="16">
        <v>0.45437845217213502</v>
      </c>
      <c r="BA9" s="16">
        <v>0.477976828832475</v>
      </c>
      <c r="BB9" s="16">
        <v>0.53286161476475902</v>
      </c>
      <c r="BC9" s="16">
        <v>0.44762745577333501</v>
      </c>
      <c r="BD9" s="16">
        <v>0.50794161173581998</v>
      </c>
      <c r="BE9" s="16">
        <v>0.73582888917867095</v>
      </c>
      <c r="BF9" s="16"/>
      <c r="BG9" s="16">
        <v>0.33057483094610102</v>
      </c>
      <c r="BH9" s="16">
        <v>0.55425028157400502</v>
      </c>
      <c r="BI9" s="16">
        <v>0.53344440951551597</v>
      </c>
      <c r="BJ9" s="16">
        <v>0.54709580556137405</v>
      </c>
      <c r="BK9" s="16">
        <v>0.53792599268740304</v>
      </c>
      <c r="BL9" s="16">
        <v>0.71816529655406403</v>
      </c>
      <c r="BM9" s="16"/>
      <c r="BN9" s="16">
        <v>0.42215115962295702</v>
      </c>
      <c r="BO9" s="16">
        <v>0.39024736617756101</v>
      </c>
      <c r="BP9" s="16">
        <v>0.47445885867343601</v>
      </c>
      <c r="BQ9" s="16">
        <v>0.43364293369285101</v>
      </c>
      <c r="BR9" s="16">
        <v>0.39371380798850802</v>
      </c>
      <c r="BS9" s="16">
        <v>0.36873308141088401</v>
      </c>
      <c r="BT9" s="16"/>
      <c r="BU9" s="16">
        <v>0.40931283708860899</v>
      </c>
      <c r="BV9" s="16">
        <v>0.41327731084299302</v>
      </c>
      <c r="BW9" s="16"/>
      <c r="BX9" s="16">
        <v>0.39083477160306801</v>
      </c>
      <c r="BY9" s="16">
        <v>0.42450188122197602</v>
      </c>
      <c r="BZ9" s="16"/>
      <c r="CA9" s="16">
        <v>0.44462235443844</v>
      </c>
      <c r="CB9" s="16">
        <v>0.37446572397146599</v>
      </c>
    </row>
    <row r="10" spans="2:80" x14ac:dyDescent="0.35">
      <c r="B10" s="17" t="s">
        <v>94</v>
      </c>
      <c r="C10" s="16">
        <v>0.446121346398616</v>
      </c>
      <c r="D10" s="16">
        <v>0.46334536441584301</v>
      </c>
      <c r="E10" s="16">
        <v>0.42937158610892801</v>
      </c>
      <c r="F10" s="16"/>
      <c r="G10" s="16">
        <v>0.33980610579244702</v>
      </c>
      <c r="H10" s="16">
        <v>0.43818838149334599</v>
      </c>
      <c r="I10" s="16">
        <v>0.49444457957871502</v>
      </c>
      <c r="J10" s="16"/>
      <c r="K10" s="16">
        <v>0.484095862457812</v>
      </c>
      <c r="L10" s="16">
        <v>0.48291712387722702</v>
      </c>
      <c r="M10" s="16">
        <v>0.41732600114283702</v>
      </c>
      <c r="N10" s="16">
        <v>0.349889026116742</v>
      </c>
      <c r="O10" s="16"/>
      <c r="P10" s="16">
        <v>0.44312112283624999</v>
      </c>
      <c r="Q10" s="16">
        <v>0.430403712631383</v>
      </c>
      <c r="R10" s="16">
        <v>0.47446529685302602</v>
      </c>
      <c r="S10" s="16">
        <v>0.45113019410348998</v>
      </c>
      <c r="T10" s="16">
        <v>0.50241598593701597</v>
      </c>
      <c r="U10" s="16">
        <v>0.44423057192987803</v>
      </c>
      <c r="V10" s="16">
        <v>0.47946780010815199</v>
      </c>
      <c r="W10" s="16">
        <v>0.62051934686683796</v>
      </c>
      <c r="X10" s="16">
        <v>0.44946924250009201</v>
      </c>
      <c r="Y10" s="16">
        <v>0.32370095233091101</v>
      </c>
      <c r="Z10" s="16">
        <v>0.45918944109981003</v>
      </c>
      <c r="AA10" s="16">
        <v>0.32806860206009097</v>
      </c>
      <c r="AB10" s="16"/>
      <c r="AC10" s="16">
        <v>0.322392855647823</v>
      </c>
      <c r="AD10" s="16">
        <v>0.485821811733822</v>
      </c>
      <c r="AE10" s="16">
        <v>0.51822606270231997</v>
      </c>
      <c r="AF10" s="16">
        <v>0.48329875525794103</v>
      </c>
      <c r="AG10" s="16"/>
      <c r="AH10" s="16">
        <v>0.41941353485129301</v>
      </c>
      <c r="AI10" s="16">
        <v>0.49930985802247002</v>
      </c>
      <c r="AJ10" s="16">
        <v>0.48776808071316002</v>
      </c>
      <c r="AK10" s="16">
        <v>0.29534312515211603</v>
      </c>
      <c r="AL10" s="16"/>
      <c r="AM10" s="16">
        <v>0.44738758826928998</v>
      </c>
      <c r="AN10" s="16">
        <v>0.46462207845384701</v>
      </c>
      <c r="AO10" s="16">
        <v>0.30614497515437999</v>
      </c>
      <c r="AP10" s="16"/>
      <c r="AQ10" s="16">
        <v>0.48299216481156398</v>
      </c>
      <c r="AR10" s="16">
        <v>0.39808169926759401</v>
      </c>
      <c r="AS10" s="16">
        <v>0.46099965526073899</v>
      </c>
      <c r="AT10" s="16">
        <v>0.32768954288881702</v>
      </c>
      <c r="AU10" s="16">
        <v>0.33055280406898102</v>
      </c>
      <c r="AV10" s="16"/>
      <c r="AW10" s="16">
        <v>0.29825517892560399</v>
      </c>
      <c r="AX10" s="16">
        <v>0.54764569118284301</v>
      </c>
      <c r="AY10" s="16">
        <v>0.54764569118284301</v>
      </c>
      <c r="AZ10" s="16">
        <v>0.38891446717800199</v>
      </c>
      <c r="BA10" s="16">
        <v>0.45147653459688702</v>
      </c>
      <c r="BB10" s="16">
        <v>0.31511493505337801</v>
      </c>
      <c r="BC10" s="16">
        <v>0.502276352243752</v>
      </c>
      <c r="BD10" s="16">
        <v>0.35845658302390498</v>
      </c>
      <c r="BE10" s="16">
        <v>0.26417111082132899</v>
      </c>
      <c r="BF10" s="16"/>
      <c r="BG10" s="16">
        <v>0.50016064527078996</v>
      </c>
      <c r="BH10" s="16">
        <v>0.346356020559973</v>
      </c>
      <c r="BI10" s="16">
        <v>0.37581887302410699</v>
      </c>
      <c r="BJ10" s="16">
        <v>0.340227874312171</v>
      </c>
      <c r="BK10" s="16">
        <v>0.35718378985774002</v>
      </c>
      <c r="BL10" s="16">
        <v>0.28183470344593597</v>
      </c>
      <c r="BM10" s="16"/>
      <c r="BN10" s="16">
        <v>0.47676455752029001</v>
      </c>
      <c r="BO10" s="16">
        <v>0.470278534650659</v>
      </c>
      <c r="BP10" s="16">
        <v>0.43977485141766098</v>
      </c>
      <c r="BQ10" s="16">
        <v>0.37535001067358498</v>
      </c>
      <c r="BR10" s="16">
        <v>0.47928376601696598</v>
      </c>
      <c r="BS10" s="16">
        <v>0.41175094971238502</v>
      </c>
      <c r="BT10" s="16"/>
      <c r="BU10" s="16">
        <v>0.43861703450055001</v>
      </c>
      <c r="BV10" s="16">
        <v>0.463121600326586</v>
      </c>
      <c r="BW10" s="16"/>
      <c r="BX10" s="16">
        <v>0.450100551763366</v>
      </c>
      <c r="BY10" s="16">
        <v>0.443297417831023</v>
      </c>
      <c r="BZ10" s="16"/>
      <c r="CA10" s="16">
        <v>0.41548190590413198</v>
      </c>
      <c r="CB10" s="16">
        <v>0.477730001620356</v>
      </c>
    </row>
    <row r="11" spans="2:80" ht="29" x14ac:dyDescent="0.35">
      <c r="B11" s="17" t="s">
        <v>95</v>
      </c>
      <c r="C11" s="16">
        <v>9.7732402712612299E-2</v>
      </c>
      <c r="D11" s="16">
        <v>0.108059981622807</v>
      </c>
      <c r="E11" s="16">
        <v>8.7689190324794997E-2</v>
      </c>
      <c r="F11" s="16"/>
      <c r="G11" s="16">
        <v>6.08110446875052E-2</v>
      </c>
      <c r="H11" s="16">
        <v>6.7960134828014093E-2</v>
      </c>
      <c r="I11" s="16">
        <v>0.132613358571331</v>
      </c>
      <c r="J11" s="16"/>
      <c r="K11" s="16">
        <v>0.112608088341799</v>
      </c>
      <c r="L11" s="16">
        <v>8.8563718722195803E-2</v>
      </c>
      <c r="M11" s="16">
        <v>0.117189679592879</v>
      </c>
      <c r="N11" s="16">
        <v>7.4359829057529206E-2</v>
      </c>
      <c r="O11" s="16"/>
      <c r="P11" s="16">
        <v>0.13659959524288501</v>
      </c>
      <c r="Q11" s="16">
        <v>0.10789719107016101</v>
      </c>
      <c r="R11" s="16">
        <v>6.9972867547138995E-2</v>
      </c>
      <c r="S11" s="16">
        <v>0.113070862686763</v>
      </c>
      <c r="T11" s="16">
        <v>0.102018733098512</v>
      </c>
      <c r="U11" s="16">
        <v>6.4127520861086307E-2</v>
      </c>
      <c r="V11" s="16">
        <v>0.10737456496438</v>
      </c>
      <c r="W11" s="16">
        <v>8.5702578408774904E-2</v>
      </c>
      <c r="X11" s="16">
        <v>4.2411698262526498E-2</v>
      </c>
      <c r="Y11" s="16">
        <v>0.109069247670222</v>
      </c>
      <c r="Z11" s="16">
        <v>3.6860587401335403E-2</v>
      </c>
      <c r="AA11" s="16">
        <v>0.25223596044350199</v>
      </c>
      <c r="AB11" s="16"/>
      <c r="AC11" s="16">
        <v>4.9838967416800002E-2</v>
      </c>
      <c r="AD11" s="16">
        <v>0.11560535732642201</v>
      </c>
      <c r="AE11" s="16">
        <v>7.5289944135751699E-2</v>
      </c>
      <c r="AF11" s="16">
        <v>0.14371178166722801</v>
      </c>
      <c r="AG11" s="16"/>
      <c r="AH11" s="16">
        <v>0.100543918043564</v>
      </c>
      <c r="AI11" s="16">
        <v>7.8693854273381103E-2</v>
      </c>
      <c r="AJ11" s="16">
        <v>0.12740092220649299</v>
      </c>
      <c r="AK11" s="16">
        <v>8.4623683699824204E-2</v>
      </c>
      <c r="AL11" s="16"/>
      <c r="AM11" s="16">
        <v>0.11166482300618499</v>
      </c>
      <c r="AN11" s="16">
        <v>7.4103058463041396E-2</v>
      </c>
      <c r="AO11" s="16">
        <v>0.143468631155689</v>
      </c>
      <c r="AP11" s="16"/>
      <c r="AQ11" s="16">
        <v>0.115162903784023</v>
      </c>
      <c r="AR11" s="16">
        <v>6.4256055895293596E-2</v>
      </c>
      <c r="AS11" s="16">
        <v>4.7453746509069798E-2</v>
      </c>
      <c r="AT11" s="16">
        <v>0.160346238216204</v>
      </c>
      <c r="AU11" s="16">
        <v>0.14972077120934599</v>
      </c>
      <c r="AV11" s="16"/>
      <c r="AW11" s="16">
        <v>0.13523411540889199</v>
      </c>
      <c r="AX11" s="16">
        <v>0.12905298757519401</v>
      </c>
      <c r="AY11" s="16">
        <v>0.12905298757519401</v>
      </c>
      <c r="AZ11" s="16">
        <v>0.112083590392732</v>
      </c>
      <c r="BA11" s="16">
        <v>4.3874754984562801E-2</v>
      </c>
      <c r="BB11" s="16">
        <v>0.10299266441215001</v>
      </c>
      <c r="BC11" s="16">
        <v>0</v>
      </c>
      <c r="BD11" s="16">
        <v>3.20080801865954E-2</v>
      </c>
      <c r="BE11" s="16">
        <v>0</v>
      </c>
      <c r="BF11" s="16"/>
      <c r="BG11" s="16">
        <v>0.119228132497377</v>
      </c>
      <c r="BH11" s="16">
        <v>6.6385526419044993E-2</v>
      </c>
      <c r="BI11" s="16">
        <v>4.1567777853391101E-2</v>
      </c>
      <c r="BJ11" s="16">
        <v>7.4564191648331696E-2</v>
      </c>
      <c r="BK11" s="16">
        <v>5.7060340818642502E-2</v>
      </c>
      <c r="BL11" s="16">
        <v>0</v>
      </c>
      <c r="BM11" s="16"/>
      <c r="BN11" s="16">
        <v>7.1729049409545997E-2</v>
      </c>
      <c r="BO11" s="16">
        <v>9.2234940478492594E-2</v>
      </c>
      <c r="BP11" s="16">
        <v>4.8821797633239197E-2</v>
      </c>
      <c r="BQ11" s="16">
        <v>0.131094165385607</v>
      </c>
      <c r="BR11" s="16">
        <v>8.9328809847784796E-2</v>
      </c>
      <c r="BS11" s="16">
        <v>0.16566392276824399</v>
      </c>
      <c r="BT11" s="16"/>
      <c r="BU11" s="16">
        <v>0.107246042117461</v>
      </c>
      <c r="BV11" s="16">
        <v>7.61802220652113E-2</v>
      </c>
      <c r="BW11" s="16"/>
      <c r="BX11" s="16">
        <v>0.120944130986768</v>
      </c>
      <c r="BY11" s="16">
        <v>8.1259701113126803E-2</v>
      </c>
      <c r="BZ11" s="16"/>
      <c r="CA11" s="16">
        <v>0.102390938699882</v>
      </c>
      <c r="CB11" s="16">
        <v>9.5693517845358594E-2</v>
      </c>
    </row>
    <row r="12" spans="2:80" x14ac:dyDescent="0.35">
      <c r="B12" s="17" t="s">
        <v>96</v>
      </c>
      <c r="C12" s="16">
        <v>2.5744226192313799E-2</v>
      </c>
      <c r="D12" s="16">
        <v>3.0908943200648999E-2</v>
      </c>
      <c r="E12" s="16">
        <v>2.07217179850437E-2</v>
      </c>
      <c r="F12" s="16"/>
      <c r="G12" s="16">
        <v>1.82357616905107E-2</v>
      </c>
      <c r="H12" s="16">
        <v>2.88396227860277E-2</v>
      </c>
      <c r="I12" s="16">
        <v>2.6708067529023299E-2</v>
      </c>
      <c r="J12" s="16"/>
      <c r="K12" s="16">
        <v>3.2216248474933498E-2</v>
      </c>
      <c r="L12" s="16">
        <v>2.6833899796232401E-2</v>
      </c>
      <c r="M12" s="16">
        <v>1.43594917722712E-2</v>
      </c>
      <c r="N12" s="16">
        <v>2.1097526400467501E-2</v>
      </c>
      <c r="O12" s="16"/>
      <c r="P12" s="16">
        <v>8.8046520864984192E-3</v>
      </c>
      <c r="Q12" s="16">
        <v>4.8554935454878601E-2</v>
      </c>
      <c r="R12" s="16">
        <v>3.6920184338780103E-2</v>
      </c>
      <c r="S12" s="16">
        <v>9.7773418952542598E-3</v>
      </c>
      <c r="T12" s="16">
        <v>0</v>
      </c>
      <c r="U12" s="16">
        <v>1.289207940198E-2</v>
      </c>
      <c r="V12" s="16">
        <v>5.9649138870009603E-2</v>
      </c>
      <c r="W12" s="16">
        <v>2.3415929849132499E-2</v>
      </c>
      <c r="X12" s="16">
        <v>2.51423055844536E-2</v>
      </c>
      <c r="Y12" s="16">
        <v>4.2263577341070502E-2</v>
      </c>
      <c r="Z12" s="16">
        <v>1.8689640124672599E-2</v>
      </c>
      <c r="AA12" s="16">
        <v>0</v>
      </c>
      <c r="AB12" s="16"/>
      <c r="AC12" s="16">
        <v>3.1320743945483398E-2</v>
      </c>
      <c r="AD12" s="16">
        <v>2.5255454235207999E-2</v>
      </c>
      <c r="AE12" s="16">
        <v>2.5031205801876798E-2</v>
      </c>
      <c r="AF12" s="16">
        <v>2.1526072824807601E-2</v>
      </c>
      <c r="AG12" s="16"/>
      <c r="AH12" s="16">
        <v>2.9643875239700301E-2</v>
      </c>
      <c r="AI12" s="16">
        <v>1.8491810878828799E-2</v>
      </c>
      <c r="AJ12" s="16">
        <v>1.8323563266673001E-2</v>
      </c>
      <c r="AK12" s="16">
        <v>7.8280536689314201E-2</v>
      </c>
      <c r="AL12" s="16"/>
      <c r="AM12" s="16">
        <v>2.5093034597958998E-2</v>
      </c>
      <c r="AN12" s="16">
        <v>2.4538542121264599E-2</v>
      </c>
      <c r="AO12" s="16">
        <v>4.1218266713515798E-2</v>
      </c>
      <c r="AP12" s="16"/>
      <c r="AQ12" s="16">
        <v>2.62958390966734E-2</v>
      </c>
      <c r="AR12" s="16">
        <v>1.97529049782262E-2</v>
      </c>
      <c r="AS12" s="16">
        <v>5.72122250367222E-2</v>
      </c>
      <c r="AT12" s="16">
        <v>4.1778217413991799E-2</v>
      </c>
      <c r="AU12" s="16">
        <v>3.2565502290147597E-2</v>
      </c>
      <c r="AV12" s="16"/>
      <c r="AW12" s="16">
        <v>2.5525334249368498E-2</v>
      </c>
      <c r="AX12" s="16">
        <v>2.2175187129778302E-2</v>
      </c>
      <c r="AY12" s="16">
        <v>2.2175187129778302E-2</v>
      </c>
      <c r="AZ12" s="16">
        <v>2.5838349235913102E-2</v>
      </c>
      <c r="BA12" s="16">
        <v>1.9691182929215002E-2</v>
      </c>
      <c r="BB12" s="16">
        <v>0</v>
      </c>
      <c r="BC12" s="16">
        <v>0</v>
      </c>
      <c r="BD12" s="16">
        <v>0</v>
      </c>
      <c r="BE12" s="16">
        <v>0</v>
      </c>
      <c r="BF12" s="16"/>
      <c r="BG12" s="16">
        <v>3.4890273753564897E-2</v>
      </c>
      <c r="BH12" s="16">
        <v>1.16561838302346E-2</v>
      </c>
      <c r="BI12" s="16">
        <v>0</v>
      </c>
      <c r="BJ12" s="16">
        <v>1.2245087869163699E-2</v>
      </c>
      <c r="BK12" s="16">
        <v>1.16784365608637E-2</v>
      </c>
      <c r="BL12" s="16">
        <v>0</v>
      </c>
      <c r="BM12" s="16"/>
      <c r="BN12" s="16">
        <v>2.2917873500983E-2</v>
      </c>
      <c r="BO12" s="16">
        <v>2.8041939389786798E-2</v>
      </c>
      <c r="BP12" s="16">
        <v>1.19888204633922E-2</v>
      </c>
      <c r="BQ12" s="16">
        <v>2.6545921641630402E-2</v>
      </c>
      <c r="BR12" s="16">
        <v>2.5077386704015801E-2</v>
      </c>
      <c r="BS12" s="16">
        <v>3.7962566296654003E-2</v>
      </c>
      <c r="BT12" s="16"/>
      <c r="BU12" s="16">
        <v>2.2334450818449599E-2</v>
      </c>
      <c r="BV12" s="16">
        <v>3.3468724851273897E-2</v>
      </c>
      <c r="BW12" s="16"/>
      <c r="BX12" s="16">
        <v>2.25103907504253E-2</v>
      </c>
      <c r="BY12" s="16">
        <v>2.8039186982259798E-2</v>
      </c>
      <c r="BZ12" s="16"/>
      <c r="CA12" s="16">
        <v>2.22560281965253E-2</v>
      </c>
      <c r="CB12" s="16">
        <v>2.9721234375962701E-2</v>
      </c>
    </row>
    <row r="13" spans="2:80" x14ac:dyDescent="0.35">
      <c r="B13" s="17" t="s">
        <v>97</v>
      </c>
      <c r="C13" s="16">
        <v>1.8660845455952701E-2</v>
      </c>
      <c r="D13" s="16">
        <v>1.42191266335691E-2</v>
      </c>
      <c r="E13" s="16">
        <v>2.29802629968953E-2</v>
      </c>
      <c r="F13" s="16"/>
      <c r="G13" s="16">
        <v>2.1480072674652899E-2</v>
      </c>
      <c r="H13" s="16">
        <v>3.0873323547695099E-2</v>
      </c>
      <c r="I13" s="16">
        <v>9.3390839080856897E-3</v>
      </c>
      <c r="J13" s="16"/>
      <c r="K13" s="16">
        <v>1.5981367619909499E-2</v>
      </c>
      <c r="L13" s="16">
        <v>2.7154574277165101E-2</v>
      </c>
      <c r="M13" s="16">
        <v>0</v>
      </c>
      <c r="N13" s="16">
        <v>2.3833424213911499E-2</v>
      </c>
      <c r="O13" s="16"/>
      <c r="P13" s="16">
        <v>4.3667149667331498E-2</v>
      </c>
      <c r="Q13" s="16">
        <v>1.42313370958704E-2</v>
      </c>
      <c r="R13" s="16">
        <v>1.07266534298013E-2</v>
      </c>
      <c r="S13" s="16">
        <v>1.9983721970341501E-2</v>
      </c>
      <c r="T13" s="16">
        <v>0</v>
      </c>
      <c r="U13" s="16">
        <v>1.37721471648406E-2</v>
      </c>
      <c r="V13" s="16">
        <v>0</v>
      </c>
      <c r="W13" s="16">
        <v>0</v>
      </c>
      <c r="X13" s="16">
        <v>2.3704643000048198E-2</v>
      </c>
      <c r="Y13" s="16">
        <v>2.0479498160261601E-2</v>
      </c>
      <c r="Z13" s="16">
        <v>1.87709057934623E-2</v>
      </c>
      <c r="AA13" s="16">
        <v>4.6307276917702797E-2</v>
      </c>
      <c r="AB13" s="16"/>
      <c r="AC13" s="16">
        <v>3.2526149756917103E-2</v>
      </c>
      <c r="AD13" s="16">
        <v>1.38987950767485E-2</v>
      </c>
      <c r="AE13" s="16">
        <v>5.5618294972174702E-3</v>
      </c>
      <c r="AF13" s="16">
        <v>2.6597266757445E-2</v>
      </c>
      <c r="AG13" s="16"/>
      <c r="AH13" s="16">
        <v>2.1234330226813199E-2</v>
      </c>
      <c r="AI13" s="16">
        <v>2.0085344122379299E-2</v>
      </c>
      <c r="AJ13" s="16">
        <v>1.07632226611654E-2</v>
      </c>
      <c r="AK13" s="16">
        <v>0</v>
      </c>
      <c r="AL13" s="16"/>
      <c r="AM13" s="16">
        <v>7.62515063819848E-3</v>
      </c>
      <c r="AN13" s="16">
        <v>2.2277724475178898E-2</v>
      </c>
      <c r="AO13" s="16">
        <v>8.6507582280740403E-2</v>
      </c>
      <c r="AP13" s="16"/>
      <c r="AQ13" s="16">
        <v>1.22751548503248E-2</v>
      </c>
      <c r="AR13" s="16">
        <v>1.41156806678017E-2</v>
      </c>
      <c r="AS13" s="16">
        <v>1.4569893035426299E-2</v>
      </c>
      <c r="AT13" s="16">
        <v>0</v>
      </c>
      <c r="AU13" s="16">
        <v>4.6429847489249297E-2</v>
      </c>
      <c r="AV13" s="16"/>
      <c r="AW13" s="16">
        <v>1.84542819560626E-2</v>
      </c>
      <c r="AX13" s="16">
        <v>1.1807151235223299E-2</v>
      </c>
      <c r="AY13" s="16">
        <v>1.1807151235223299E-2</v>
      </c>
      <c r="AZ13" s="16">
        <v>1.8785141021218699E-2</v>
      </c>
      <c r="BA13" s="16">
        <v>6.9806986568597702E-3</v>
      </c>
      <c r="BB13" s="16">
        <v>4.9030785769713203E-2</v>
      </c>
      <c r="BC13" s="16">
        <v>5.00961919829132E-2</v>
      </c>
      <c r="BD13" s="16">
        <v>6.4296612032590003E-2</v>
      </c>
      <c r="BE13" s="16">
        <v>0</v>
      </c>
      <c r="BF13" s="16"/>
      <c r="BG13" s="16">
        <v>1.5146117532166299E-2</v>
      </c>
      <c r="BH13" s="16">
        <v>1.3589463337875999E-2</v>
      </c>
      <c r="BI13" s="16">
        <v>4.9168939606986699E-2</v>
      </c>
      <c r="BJ13" s="16">
        <v>2.5867040608960001E-2</v>
      </c>
      <c r="BK13" s="16">
        <v>3.6151440075350198E-2</v>
      </c>
      <c r="BL13" s="16">
        <v>0</v>
      </c>
      <c r="BM13" s="16"/>
      <c r="BN13" s="16">
        <v>6.4373599462237401E-3</v>
      </c>
      <c r="BO13" s="16">
        <v>1.5847575059153799E-2</v>
      </c>
      <c r="BP13" s="16">
        <v>2.49556718122712E-2</v>
      </c>
      <c r="BQ13" s="16">
        <v>3.33669686063265E-2</v>
      </c>
      <c r="BR13" s="16">
        <v>1.2596229442725201E-2</v>
      </c>
      <c r="BS13" s="16">
        <v>1.5889479811833501E-2</v>
      </c>
      <c r="BT13" s="16"/>
      <c r="BU13" s="16">
        <v>2.24896354749313E-2</v>
      </c>
      <c r="BV13" s="16">
        <v>9.9871118153922606E-3</v>
      </c>
      <c r="BW13" s="16"/>
      <c r="BX13" s="16">
        <v>1.56101548963733E-2</v>
      </c>
      <c r="BY13" s="16">
        <v>2.0825833545886099E-2</v>
      </c>
      <c r="BZ13" s="16"/>
      <c r="CA13" s="16">
        <v>1.52487727610215E-2</v>
      </c>
      <c r="CB13" s="16">
        <v>2.23895221868564E-2</v>
      </c>
    </row>
    <row r="14" spans="2:80" x14ac:dyDescent="0.35">
      <c r="B14" s="17" t="s">
        <v>98</v>
      </c>
      <c r="C14" s="18">
        <v>1.2142562637482101E-3</v>
      </c>
      <c r="D14" s="18">
        <v>0</v>
      </c>
      <c r="E14" s="18">
        <v>2.3950783766659299E-3</v>
      </c>
      <c r="F14" s="18"/>
      <c r="G14" s="18">
        <v>6.2266043650468297E-3</v>
      </c>
      <c r="H14" s="18">
        <v>0</v>
      </c>
      <c r="I14" s="18">
        <v>0</v>
      </c>
      <c r="J14" s="18"/>
      <c r="K14" s="18">
        <v>0</v>
      </c>
      <c r="L14" s="18">
        <v>0</v>
      </c>
      <c r="M14" s="18">
        <v>0</v>
      </c>
      <c r="N14" s="18">
        <v>5.6346694609369502E-3</v>
      </c>
      <c r="O14" s="18"/>
      <c r="P14" s="18">
        <v>8.6647150530347102E-3</v>
      </c>
      <c r="Q14" s="18">
        <v>0</v>
      </c>
      <c r="R14" s="18">
        <v>0</v>
      </c>
      <c r="S14" s="18">
        <v>0</v>
      </c>
      <c r="T14" s="18">
        <v>0</v>
      </c>
      <c r="U14" s="18">
        <v>0</v>
      </c>
      <c r="V14" s="18">
        <v>0</v>
      </c>
      <c r="W14" s="18">
        <v>0</v>
      </c>
      <c r="X14" s="18">
        <v>0</v>
      </c>
      <c r="Y14" s="18">
        <v>0</v>
      </c>
      <c r="Z14" s="18">
        <v>0</v>
      </c>
      <c r="AA14" s="18">
        <v>0</v>
      </c>
      <c r="AB14" s="18"/>
      <c r="AC14" s="18">
        <v>0</v>
      </c>
      <c r="AD14" s="18">
        <v>0</v>
      </c>
      <c r="AE14" s="18">
        <v>0</v>
      </c>
      <c r="AF14" s="18">
        <v>0</v>
      </c>
      <c r="AG14" s="18"/>
      <c r="AH14" s="18">
        <v>2.0888302928745101E-3</v>
      </c>
      <c r="AI14" s="18">
        <v>0</v>
      </c>
      <c r="AJ14" s="18">
        <v>0</v>
      </c>
      <c r="AK14" s="18">
        <v>0</v>
      </c>
      <c r="AL14" s="18"/>
      <c r="AM14" s="18">
        <v>0</v>
      </c>
      <c r="AN14" s="18">
        <v>0</v>
      </c>
      <c r="AO14" s="18">
        <v>0</v>
      </c>
      <c r="AP14" s="18"/>
      <c r="AQ14" s="18">
        <v>0</v>
      </c>
      <c r="AR14" s="18">
        <v>0</v>
      </c>
      <c r="AS14" s="18">
        <v>0</v>
      </c>
      <c r="AT14" s="18">
        <v>0</v>
      </c>
      <c r="AU14" s="18">
        <v>0</v>
      </c>
      <c r="AV14" s="18"/>
      <c r="AW14" s="18">
        <v>0</v>
      </c>
      <c r="AX14" s="18">
        <v>0</v>
      </c>
      <c r="AY14" s="18">
        <v>0</v>
      </c>
      <c r="AZ14" s="18">
        <v>0</v>
      </c>
      <c r="BA14" s="18">
        <v>0</v>
      </c>
      <c r="BB14" s="18">
        <v>0</v>
      </c>
      <c r="BC14" s="18">
        <v>0</v>
      </c>
      <c r="BD14" s="18">
        <v>3.7297113021089297E-2</v>
      </c>
      <c r="BE14" s="18">
        <v>0</v>
      </c>
      <c r="BF14" s="18"/>
      <c r="BG14" s="18">
        <v>0</v>
      </c>
      <c r="BH14" s="18">
        <v>7.7625242788666397E-3</v>
      </c>
      <c r="BI14" s="18">
        <v>0</v>
      </c>
      <c r="BJ14" s="18">
        <v>0</v>
      </c>
      <c r="BK14" s="18">
        <v>0</v>
      </c>
      <c r="BL14" s="18">
        <v>0</v>
      </c>
      <c r="BM14" s="18"/>
      <c r="BN14" s="18">
        <v>0</v>
      </c>
      <c r="BO14" s="18">
        <v>3.3496442443466598E-3</v>
      </c>
      <c r="BP14" s="18">
        <v>0</v>
      </c>
      <c r="BQ14" s="18">
        <v>0</v>
      </c>
      <c r="BR14" s="18">
        <v>0</v>
      </c>
      <c r="BS14" s="18">
        <v>0</v>
      </c>
      <c r="BT14" s="18"/>
      <c r="BU14" s="18">
        <v>0</v>
      </c>
      <c r="BV14" s="18">
        <v>3.9650300985440796E-3</v>
      </c>
      <c r="BW14" s="18"/>
      <c r="BX14" s="18">
        <v>0</v>
      </c>
      <c r="BY14" s="18">
        <v>2.0759793057287101E-3</v>
      </c>
      <c r="BZ14" s="18"/>
      <c r="CA14" s="18">
        <v>0</v>
      </c>
      <c r="CB14" s="18">
        <v>0</v>
      </c>
    </row>
    <row r="15" spans="2:80" x14ac:dyDescent="0.35">
      <c r="B15" s="15"/>
    </row>
    <row r="16" spans="2:80" x14ac:dyDescent="0.35">
      <c r="B16" t="s">
        <v>101</v>
      </c>
    </row>
    <row r="17" spans="2:2" x14ac:dyDescent="0.35">
      <c r="B17" t="s">
        <v>102</v>
      </c>
    </row>
    <row r="19" spans="2:2" x14ac:dyDescent="0.35">
      <c r="B19"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B22"/>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111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103</v>
      </c>
      <c r="C9" s="16">
        <v>0.22878045111098699</v>
      </c>
      <c r="D9" s="16">
        <v>0.28585389678440398</v>
      </c>
      <c r="E9" s="16">
        <v>0.17327850417966301</v>
      </c>
      <c r="F9" s="16"/>
      <c r="G9" s="16">
        <v>0.16593225104821399</v>
      </c>
      <c r="H9" s="16">
        <v>0.19068700287023099</v>
      </c>
      <c r="I9" s="16">
        <v>0.27972432041112499</v>
      </c>
      <c r="J9" s="16"/>
      <c r="K9" s="16">
        <v>0.323015869966161</v>
      </c>
      <c r="L9" s="16">
        <v>0.214581709442521</v>
      </c>
      <c r="M9" s="16">
        <v>0.175951001198907</v>
      </c>
      <c r="N9" s="16">
        <v>0.12379189967054501</v>
      </c>
      <c r="O9" s="16"/>
      <c r="P9" s="16">
        <v>0.23151146424272501</v>
      </c>
      <c r="Q9" s="16">
        <v>0.24454617128032599</v>
      </c>
      <c r="R9" s="16">
        <v>0.27290956720219101</v>
      </c>
      <c r="S9" s="16">
        <v>0.287254478437038</v>
      </c>
      <c r="T9" s="16">
        <v>0.229514922896149</v>
      </c>
      <c r="U9" s="16">
        <v>0.22542213621999599</v>
      </c>
      <c r="V9" s="16">
        <v>0.20530855719229801</v>
      </c>
      <c r="W9" s="16">
        <v>0.12904487445861099</v>
      </c>
      <c r="X9" s="16">
        <v>0.266220515597898</v>
      </c>
      <c r="Y9" s="16">
        <v>0.20237826935502001</v>
      </c>
      <c r="Z9" s="16">
        <v>7.5739720988498002E-2</v>
      </c>
      <c r="AA9" s="16">
        <v>0.25274764677067002</v>
      </c>
      <c r="AB9" s="16"/>
      <c r="AC9" s="16">
        <v>0.117547213487785</v>
      </c>
      <c r="AD9" s="16">
        <v>0.227378663260208</v>
      </c>
      <c r="AE9" s="16">
        <v>0.29446678308385599</v>
      </c>
      <c r="AF9" s="16">
        <v>0.38802917703191903</v>
      </c>
      <c r="AG9" s="16"/>
      <c r="AH9" s="16">
        <v>0.193207922207704</v>
      </c>
      <c r="AI9" s="16">
        <v>0.30890779389307899</v>
      </c>
      <c r="AJ9" s="16">
        <v>0.24089465856426001</v>
      </c>
      <c r="AK9" s="16">
        <v>0.20314577752350499</v>
      </c>
      <c r="AL9" s="16"/>
      <c r="AM9" s="16">
        <v>0.221248606678288</v>
      </c>
      <c r="AN9" s="16">
        <v>0.23884027504994099</v>
      </c>
      <c r="AO9" s="16">
        <v>0.23801754690987301</v>
      </c>
      <c r="AP9" s="16"/>
      <c r="AQ9" s="16">
        <v>0.26192726992659998</v>
      </c>
      <c r="AR9" s="16">
        <v>0.16762315350097801</v>
      </c>
      <c r="AS9" s="16">
        <v>0.27111029960184901</v>
      </c>
      <c r="AT9" s="16">
        <v>0.18412398073535599</v>
      </c>
      <c r="AU9" s="16">
        <v>0.20055534016078999</v>
      </c>
      <c r="AV9" s="16"/>
      <c r="AW9" s="16">
        <v>0.165135806036946</v>
      </c>
      <c r="AX9" s="16">
        <v>0.30753230322418701</v>
      </c>
      <c r="AY9" s="16">
        <v>0.30753230322418701</v>
      </c>
      <c r="AZ9" s="16">
        <v>0.21944070899478799</v>
      </c>
      <c r="BA9" s="16">
        <v>0.13497911805524601</v>
      </c>
      <c r="BB9" s="16">
        <v>0.1027560471686</v>
      </c>
      <c r="BC9" s="16">
        <v>0.11761599351152401</v>
      </c>
      <c r="BD9" s="16">
        <v>5.4210914968126897E-2</v>
      </c>
      <c r="BE9" s="16">
        <v>8.3311272936834102E-2</v>
      </c>
      <c r="BF9" s="16"/>
      <c r="BG9" s="16">
        <v>0.28738774343074702</v>
      </c>
      <c r="BH9" s="16">
        <v>9.8237533388502898E-2</v>
      </c>
      <c r="BI9" s="16">
        <v>0.14255661936781699</v>
      </c>
      <c r="BJ9" s="16">
        <v>0.13431602261555101</v>
      </c>
      <c r="BK9" s="16">
        <v>0.16270427140166099</v>
      </c>
      <c r="BL9" s="16">
        <v>0.21132164904957701</v>
      </c>
      <c r="BM9" s="16"/>
      <c r="BN9" s="16">
        <v>0.15088435293156099</v>
      </c>
      <c r="BO9" s="16">
        <v>0.26685697801976899</v>
      </c>
      <c r="BP9" s="16">
        <v>0.140682748037633</v>
      </c>
      <c r="BQ9" s="16">
        <v>0.243109818123393</v>
      </c>
      <c r="BR9" s="16">
        <v>0.25693175772604199</v>
      </c>
      <c r="BS9" s="16">
        <v>0.17902923686462599</v>
      </c>
      <c r="BT9" s="16"/>
      <c r="BU9" s="16">
        <v>0.23692595916213799</v>
      </c>
      <c r="BV9" s="16">
        <v>0.21032763263504001</v>
      </c>
      <c r="BW9" s="16"/>
      <c r="BX9" s="16">
        <v>0.25890455475913199</v>
      </c>
      <c r="BY9" s="16">
        <v>0.20740223383707601</v>
      </c>
      <c r="BZ9" s="16"/>
      <c r="CA9" s="16">
        <v>0.20664380714994299</v>
      </c>
      <c r="CB9" s="16">
        <v>0.25563920549326302</v>
      </c>
    </row>
    <row r="10" spans="2:80" x14ac:dyDescent="0.35">
      <c r="B10" s="17" t="s">
        <v>104</v>
      </c>
      <c r="C10" s="16">
        <v>0.35847566483815402</v>
      </c>
      <c r="D10" s="16">
        <v>0.35916269564858799</v>
      </c>
      <c r="E10" s="16">
        <v>0.35780755119737201</v>
      </c>
      <c r="F10" s="16"/>
      <c r="G10" s="16">
        <v>0.238848916755314</v>
      </c>
      <c r="H10" s="16">
        <v>0.35771856138404801</v>
      </c>
      <c r="I10" s="16">
        <v>0.40737676034094999</v>
      </c>
      <c r="J10" s="16"/>
      <c r="K10" s="16">
        <v>0.40378244878706199</v>
      </c>
      <c r="L10" s="16">
        <v>0.37519099211821699</v>
      </c>
      <c r="M10" s="16">
        <v>0.33146525072071797</v>
      </c>
      <c r="N10" s="16">
        <v>0.27286091990928002</v>
      </c>
      <c r="O10" s="16"/>
      <c r="P10" s="16">
        <v>0.37303122302095598</v>
      </c>
      <c r="Q10" s="16">
        <v>0.40425091323627099</v>
      </c>
      <c r="R10" s="16">
        <v>0.37201376299358402</v>
      </c>
      <c r="S10" s="16">
        <v>0.32186228350856899</v>
      </c>
      <c r="T10" s="16">
        <v>0.20689381525387601</v>
      </c>
      <c r="U10" s="16">
        <v>0.36698203122648398</v>
      </c>
      <c r="V10" s="16">
        <v>0.38649542633825701</v>
      </c>
      <c r="W10" s="16">
        <v>0.41814101906168899</v>
      </c>
      <c r="X10" s="16">
        <v>0.30535412330446998</v>
      </c>
      <c r="Y10" s="16">
        <v>0.376231428817832</v>
      </c>
      <c r="Z10" s="16">
        <v>0.49779761044336701</v>
      </c>
      <c r="AA10" s="16">
        <v>0.24931152254758701</v>
      </c>
      <c r="AB10" s="16"/>
      <c r="AC10" s="16">
        <v>0.25564686837123202</v>
      </c>
      <c r="AD10" s="16">
        <v>0.37305990002991801</v>
      </c>
      <c r="AE10" s="16">
        <v>0.43275571568339599</v>
      </c>
      <c r="AF10" s="16">
        <v>0.37805078759795901</v>
      </c>
      <c r="AG10" s="16"/>
      <c r="AH10" s="16">
        <v>0.34538847446888399</v>
      </c>
      <c r="AI10" s="16">
        <v>0.34839153248457699</v>
      </c>
      <c r="AJ10" s="16">
        <v>0.423461384733059</v>
      </c>
      <c r="AK10" s="16">
        <v>0.39354178158704201</v>
      </c>
      <c r="AL10" s="16"/>
      <c r="AM10" s="16">
        <v>0.32896120694042502</v>
      </c>
      <c r="AN10" s="16">
        <v>0.39747415020158899</v>
      </c>
      <c r="AO10" s="16">
        <v>0.34726511270725702</v>
      </c>
      <c r="AP10" s="16"/>
      <c r="AQ10" s="16">
        <v>0.380394278368686</v>
      </c>
      <c r="AR10" s="16">
        <v>0.31199008150308399</v>
      </c>
      <c r="AS10" s="16">
        <v>0.44821869295319</v>
      </c>
      <c r="AT10" s="16">
        <v>0.44233837291093703</v>
      </c>
      <c r="AU10" s="16">
        <v>0.32019903081630702</v>
      </c>
      <c r="AV10" s="16"/>
      <c r="AW10" s="16">
        <v>0.301800917283708</v>
      </c>
      <c r="AX10" s="16">
        <v>0.43883338142186201</v>
      </c>
      <c r="AY10" s="16">
        <v>0.43883338142186201</v>
      </c>
      <c r="AZ10" s="16">
        <v>0.30128481634350102</v>
      </c>
      <c r="BA10" s="16">
        <v>0.37928520358942702</v>
      </c>
      <c r="BB10" s="16">
        <v>0.31279141958129503</v>
      </c>
      <c r="BC10" s="16">
        <v>0.44090316480459302</v>
      </c>
      <c r="BD10" s="16">
        <v>3.9014135798286699E-2</v>
      </c>
      <c r="BE10" s="16">
        <v>0.17223408013407701</v>
      </c>
      <c r="BF10" s="16"/>
      <c r="BG10" s="16">
        <v>0.39937137434996201</v>
      </c>
      <c r="BH10" s="16">
        <v>0.38497647112204197</v>
      </c>
      <c r="BI10" s="16">
        <v>0.20188585313902299</v>
      </c>
      <c r="BJ10" s="16">
        <v>0.18872193134451601</v>
      </c>
      <c r="BK10" s="16">
        <v>0.21506638798237901</v>
      </c>
      <c r="BL10" s="16">
        <v>0.29494235453004902</v>
      </c>
      <c r="BM10" s="16"/>
      <c r="BN10" s="16">
        <v>0.347528660927927</v>
      </c>
      <c r="BO10" s="16">
        <v>0.307679204932858</v>
      </c>
      <c r="BP10" s="16">
        <v>0.41147873699422299</v>
      </c>
      <c r="BQ10" s="16">
        <v>0.37944387069695201</v>
      </c>
      <c r="BR10" s="16">
        <v>0.38089905160538801</v>
      </c>
      <c r="BS10" s="16">
        <v>0.48903785668081401</v>
      </c>
      <c r="BT10" s="16"/>
      <c r="BU10" s="16">
        <v>0.356677741635053</v>
      </c>
      <c r="BV10" s="16">
        <v>0.36254867664934898</v>
      </c>
      <c r="BW10" s="16"/>
      <c r="BX10" s="16">
        <v>0.36626877586339301</v>
      </c>
      <c r="BY10" s="16">
        <v>0.35294511618903202</v>
      </c>
      <c r="BZ10" s="16"/>
      <c r="CA10" s="16">
        <v>0.32248092104172799</v>
      </c>
      <c r="CB10" s="16">
        <v>0.39186076755167198</v>
      </c>
    </row>
    <row r="11" spans="2:80" ht="29" x14ac:dyDescent="0.35">
      <c r="B11" s="17" t="s">
        <v>105</v>
      </c>
      <c r="C11" s="16">
        <v>0.21287544155635699</v>
      </c>
      <c r="D11" s="16">
        <v>0.19536587648659201</v>
      </c>
      <c r="E11" s="16">
        <v>0.22990288645347301</v>
      </c>
      <c r="F11" s="16"/>
      <c r="G11" s="16">
        <v>0.24368277182245399</v>
      </c>
      <c r="H11" s="16">
        <v>0.19875659903802001</v>
      </c>
      <c r="I11" s="16">
        <v>0.20987098147805699</v>
      </c>
      <c r="J11" s="16"/>
      <c r="K11" s="16">
        <v>0.16760634410397701</v>
      </c>
      <c r="L11" s="16">
        <v>0.238542385006034</v>
      </c>
      <c r="M11" s="16">
        <v>0.21655911174255199</v>
      </c>
      <c r="N11" s="16">
        <v>0.25454475356899597</v>
      </c>
      <c r="O11" s="16"/>
      <c r="P11" s="16">
        <v>0.16769014932700099</v>
      </c>
      <c r="Q11" s="16">
        <v>0.19793345428446599</v>
      </c>
      <c r="R11" s="16">
        <v>0.17918903097011199</v>
      </c>
      <c r="S11" s="16">
        <v>0.22294665323455201</v>
      </c>
      <c r="T11" s="16">
        <v>0.29223901975345701</v>
      </c>
      <c r="U11" s="16">
        <v>0.151770818991599</v>
      </c>
      <c r="V11" s="16">
        <v>0.25800085028639203</v>
      </c>
      <c r="W11" s="16">
        <v>0.288727248604495</v>
      </c>
      <c r="X11" s="16">
        <v>0.24311919622983</v>
      </c>
      <c r="Y11" s="16">
        <v>0.18039008738236001</v>
      </c>
      <c r="Z11" s="16">
        <v>0.24876247423367701</v>
      </c>
      <c r="AA11" s="16">
        <v>0.25519508810263503</v>
      </c>
      <c r="AB11" s="16"/>
      <c r="AC11" s="16">
        <v>0.26759005046892598</v>
      </c>
      <c r="AD11" s="16">
        <v>0.23580260889629701</v>
      </c>
      <c r="AE11" s="16">
        <v>0.128201956980044</v>
      </c>
      <c r="AF11" s="16">
        <v>0.161283883984388</v>
      </c>
      <c r="AG11" s="16"/>
      <c r="AH11" s="16">
        <v>0.225887857483386</v>
      </c>
      <c r="AI11" s="16">
        <v>0.20228390387110201</v>
      </c>
      <c r="AJ11" s="16">
        <v>0.204401447391208</v>
      </c>
      <c r="AK11" s="16">
        <v>0.174220336267771</v>
      </c>
      <c r="AL11" s="16"/>
      <c r="AM11" s="16">
        <v>0.23080855936747099</v>
      </c>
      <c r="AN11" s="16">
        <v>0.206103783634941</v>
      </c>
      <c r="AO11" s="16">
        <v>0.11526088509322301</v>
      </c>
      <c r="AP11" s="16"/>
      <c r="AQ11" s="16">
        <v>0.196159200425816</v>
      </c>
      <c r="AR11" s="16">
        <v>0.25502114376350299</v>
      </c>
      <c r="AS11" s="16">
        <v>0.176035424516988</v>
      </c>
      <c r="AT11" s="16">
        <v>0.28632862817701699</v>
      </c>
      <c r="AU11" s="16">
        <v>0.172362501054064</v>
      </c>
      <c r="AV11" s="16"/>
      <c r="AW11" s="16">
        <v>0.29582440755144301</v>
      </c>
      <c r="AX11" s="16">
        <v>0.19009086081821899</v>
      </c>
      <c r="AY11" s="16">
        <v>0.19009086081821899</v>
      </c>
      <c r="AZ11" s="16">
        <v>0.24438468824017501</v>
      </c>
      <c r="BA11" s="16">
        <v>0.164417250968451</v>
      </c>
      <c r="BB11" s="16">
        <v>0.28431947024965698</v>
      </c>
      <c r="BC11" s="16">
        <v>0.212278495178994</v>
      </c>
      <c r="BD11" s="16">
        <v>0.19417724180565199</v>
      </c>
      <c r="BE11" s="16">
        <v>0.36243065943192498</v>
      </c>
      <c r="BF11" s="16"/>
      <c r="BG11" s="16">
        <v>0.196397910196006</v>
      </c>
      <c r="BH11" s="16">
        <v>0.27570754751790999</v>
      </c>
      <c r="BI11" s="16">
        <v>8.3936078349381701E-2</v>
      </c>
      <c r="BJ11" s="16">
        <v>0.272085367008991</v>
      </c>
      <c r="BK11" s="16">
        <v>0.26770546350123697</v>
      </c>
      <c r="BL11" s="16">
        <v>9.4196340811923504E-2</v>
      </c>
      <c r="BM11" s="16"/>
      <c r="BN11" s="16">
        <v>0.23706048882092501</v>
      </c>
      <c r="BO11" s="16">
        <v>0.21995696100249701</v>
      </c>
      <c r="BP11" s="16">
        <v>0.22856197505739501</v>
      </c>
      <c r="BQ11" s="16">
        <v>0.17272570966482301</v>
      </c>
      <c r="BR11" s="16">
        <v>0.238482382903731</v>
      </c>
      <c r="BS11" s="16">
        <v>0.18071155779311801</v>
      </c>
      <c r="BT11" s="16"/>
      <c r="BU11" s="16">
        <v>0.208035459405993</v>
      </c>
      <c r="BV11" s="16">
        <v>0.22383992793174801</v>
      </c>
      <c r="BW11" s="16"/>
      <c r="BX11" s="16">
        <v>0.18921081400682199</v>
      </c>
      <c r="BY11" s="16">
        <v>0.229669552855708</v>
      </c>
      <c r="BZ11" s="16"/>
      <c r="CA11" s="16">
        <v>0.231613017090287</v>
      </c>
      <c r="CB11" s="16">
        <v>0.19319542421674099</v>
      </c>
    </row>
    <row r="12" spans="2:80" x14ac:dyDescent="0.35">
      <c r="B12" s="17" t="s">
        <v>106</v>
      </c>
      <c r="C12" s="16">
        <v>8.7541101450136605E-2</v>
      </c>
      <c r="D12" s="16">
        <v>7.8108895001453904E-2</v>
      </c>
      <c r="E12" s="16">
        <v>9.6713595165614202E-2</v>
      </c>
      <c r="F12" s="16"/>
      <c r="G12" s="16">
        <v>0.16413398244017999</v>
      </c>
      <c r="H12" s="16">
        <v>0.10742694941002701</v>
      </c>
      <c r="I12" s="16">
        <v>4.3234412715739502E-2</v>
      </c>
      <c r="J12" s="16"/>
      <c r="K12" s="16">
        <v>4.5392278182570502E-2</v>
      </c>
      <c r="L12" s="16">
        <v>9.3891797299030993E-2</v>
      </c>
      <c r="M12" s="16">
        <v>0.17874656691913601</v>
      </c>
      <c r="N12" s="16">
        <v>9.2733667489132005E-2</v>
      </c>
      <c r="O12" s="16"/>
      <c r="P12" s="16">
        <v>8.9257347128356201E-2</v>
      </c>
      <c r="Q12" s="16">
        <v>6.2862548691727901E-2</v>
      </c>
      <c r="R12" s="16">
        <v>5.8146078589756102E-2</v>
      </c>
      <c r="S12" s="16">
        <v>4.9314297828507402E-2</v>
      </c>
      <c r="T12" s="16">
        <v>0.109817948168315</v>
      </c>
      <c r="U12" s="16">
        <v>0.12155893575504</v>
      </c>
      <c r="V12" s="16">
        <v>9.1979017834565704E-2</v>
      </c>
      <c r="W12" s="16">
        <v>0.14418851766555599</v>
      </c>
      <c r="X12" s="16">
        <v>6.4411853238560399E-2</v>
      </c>
      <c r="Y12" s="16">
        <v>0.103786385355308</v>
      </c>
      <c r="Z12" s="16">
        <v>9.7509280630428893E-2</v>
      </c>
      <c r="AA12" s="16">
        <v>0.15871320057534399</v>
      </c>
      <c r="AB12" s="16"/>
      <c r="AC12" s="16">
        <v>9.7302464136599695E-2</v>
      </c>
      <c r="AD12" s="16">
        <v>9.8830538335258206E-2</v>
      </c>
      <c r="AE12" s="16">
        <v>7.6011872609585501E-2</v>
      </c>
      <c r="AF12" s="16">
        <v>2.3797378025917498E-2</v>
      </c>
      <c r="AG12" s="16"/>
      <c r="AH12" s="16">
        <v>9.1908623845990495E-2</v>
      </c>
      <c r="AI12" s="16">
        <v>9.2467329900495304E-2</v>
      </c>
      <c r="AJ12" s="16">
        <v>6.2471631847940703E-2</v>
      </c>
      <c r="AK12" s="16">
        <v>0</v>
      </c>
      <c r="AL12" s="16"/>
      <c r="AM12" s="16">
        <v>9.5098229422962394E-2</v>
      </c>
      <c r="AN12" s="16">
        <v>6.8266948478664005E-2</v>
      </c>
      <c r="AO12" s="16">
        <v>0.15614642031725101</v>
      </c>
      <c r="AP12" s="16"/>
      <c r="AQ12" s="16">
        <v>6.8344730598191406E-2</v>
      </c>
      <c r="AR12" s="16">
        <v>0.11972463009109501</v>
      </c>
      <c r="AS12" s="16">
        <v>3.35981548394583E-2</v>
      </c>
      <c r="AT12" s="16">
        <v>4.2371388594951397E-2</v>
      </c>
      <c r="AU12" s="16">
        <v>0.14848233358632601</v>
      </c>
      <c r="AV12" s="16"/>
      <c r="AW12" s="16">
        <v>5.7377589890130698E-2</v>
      </c>
      <c r="AX12" s="16">
        <v>3.5437993118731997E-2</v>
      </c>
      <c r="AY12" s="16">
        <v>3.5437993118731997E-2</v>
      </c>
      <c r="AZ12" s="16">
        <v>0.116508686442353</v>
      </c>
      <c r="BA12" s="16">
        <v>0.16628063848368199</v>
      </c>
      <c r="BB12" s="16">
        <v>9.7598895353698895E-2</v>
      </c>
      <c r="BC12" s="16">
        <v>0</v>
      </c>
      <c r="BD12" s="16">
        <v>0.21057643892535699</v>
      </c>
      <c r="BE12" s="16">
        <v>8.7804887881029497E-2</v>
      </c>
      <c r="BF12" s="16"/>
      <c r="BG12" s="16">
        <v>6.5060509863122104E-2</v>
      </c>
      <c r="BH12" s="16">
        <v>0.12368282990528801</v>
      </c>
      <c r="BI12" s="16">
        <v>0.148974157022673</v>
      </c>
      <c r="BJ12" s="16">
        <v>0.13507344303767299</v>
      </c>
      <c r="BK12" s="16">
        <v>0.10762797244748901</v>
      </c>
      <c r="BL12" s="16">
        <v>8.9075743927585105E-2</v>
      </c>
      <c r="BM12" s="16"/>
      <c r="BN12" s="16">
        <v>0.119789896098053</v>
      </c>
      <c r="BO12" s="16">
        <v>7.9373206987282202E-2</v>
      </c>
      <c r="BP12" s="16">
        <v>6.9947377712925404E-2</v>
      </c>
      <c r="BQ12" s="16">
        <v>0.109911025114705</v>
      </c>
      <c r="BR12" s="16">
        <v>7.0757334654204501E-2</v>
      </c>
      <c r="BS12" s="16">
        <v>5.1058338912974802E-2</v>
      </c>
      <c r="BT12" s="16"/>
      <c r="BU12" s="16">
        <v>8.6563387623871099E-2</v>
      </c>
      <c r="BV12" s="16">
        <v>8.9756012496102697E-2</v>
      </c>
      <c r="BW12" s="16"/>
      <c r="BX12" s="16">
        <v>8.1078060310720207E-2</v>
      </c>
      <c r="BY12" s="16">
        <v>9.2127737432488005E-2</v>
      </c>
      <c r="BZ12" s="16"/>
      <c r="CA12" s="16">
        <v>0.10801297303214</v>
      </c>
      <c r="CB12" s="16">
        <v>6.8296676416987306E-2</v>
      </c>
    </row>
    <row r="13" spans="2:80" x14ac:dyDescent="0.35">
      <c r="B13" s="17" t="s">
        <v>107</v>
      </c>
      <c r="C13" s="16">
        <v>9.6969952615515595E-2</v>
      </c>
      <c r="D13" s="16">
        <v>7.0767010950987599E-2</v>
      </c>
      <c r="E13" s="16">
        <v>0.12245140481363601</v>
      </c>
      <c r="F13" s="16"/>
      <c r="G13" s="16">
        <v>0.15739278823882</v>
      </c>
      <c r="H13" s="16">
        <v>0.12573614973053299</v>
      </c>
      <c r="I13" s="16">
        <v>5.3255667040609501E-2</v>
      </c>
      <c r="J13" s="16"/>
      <c r="K13" s="16">
        <v>5.7271059586087102E-2</v>
      </c>
      <c r="L13" s="16">
        <v>6.8883697485302597E-2</v>
      </c>
      <c r="M13" s="16">
        <v>7.0701565682634193E-2</v>
      </c>
      <c r="N13" s="16">
        <v>0.21833896987052601</v>
      </c>
      <c r="O13" s="16"/>
      <c r="P13" s="16">
        <v>0.129845101227927</v>
      </c>
      <c r="Q13" s="16">
        <v>8.3820039840789007E-2</v>
      </c>
      <c r="R13" s="16">
        <v>0.117741560244357</v>
      </c>
      <c r="S13" s="16">
        <v>9.9334463616891605E-2</v>
      </c>
      <c r="T13" s="16">
        <v>0.119959522689433</v>
      </c>
      <c r="U13" s="16">
        <v>0.110598881167787</v>
      </c>
      <c r="V13" s="16">
        <v>3.3651402701502998E-2</v>
      </c>
      <c r="W13" s="16">
        <v>0</v>
      </c>
      <c r="X13" s="16">
        <v>0.104893306141862</v>
      </c>
      <c r="Y13" s="16">
        <v>0.115150149879494</v>
      </c>
      <c r="Z13" s="16">
        <v>8.0190913704029296E-2</v>
      </c>
      <c r="AA13" s="16">
        <v>8.4032542003764504E-2</v>
      </c>
      <c r="AB13" s="16"/>
      <c r="AC13" s="16">
        <v>0.236963709173167</v>
      </c>
      <c r="AD13" s="16">
        <v>6.1998545886836703E-2</v>
      </c>
      <c r="AE13" s="16">
        <v>5.7245688563786701E-2</v>
      </c>
      <c r="AF13" s="16">
        <v>4.3545051124479602E-2</v>
      </c>
      <c r="AG13" s="16"/>
      <c r="AH13" s="16">
        <v>0.124908120792557</v>
      </c>
      <c r="AI13" s="16">
        <v>4.1265623447480401E-2</v>
      </c>
      <c r="AJ13" s="16">
        <v>5.9576385087412503E-2</v>
      </c>
      <c r="AK13" s="16">
        <v>0.19034266146533499</v>
      </c>
      <c r="AL13" s="16"/>
      <c r="AM13" s="16">
        <v>0.11090640409462001</v>
      </c>
      <c r="AN13" s="16">
        <v>7.3391596158949204E-2</v>
      </c>
      <c r="AO13" s="16">
        <v>0.12935341501550801</v>
      </c>
      <c r="AP13" s="16"/>
      <c r="AQ13" s="16">
        <v>8.1444518015260994E-2</v>
      </c>
      <c r="AR13" s="16">
        <v>0.120404299472233</v>
      </c>
      <c r="AS13" s="16">
        <v>7.1037428088515306E-2</v>
      </c>
      <c r="AT13" s="16">
        <v>4.4837629581737801E-2</v>
      </c>
      <c r="AU13" s="16">
        <v>0.146954469029527</v>
      </c>
      <c r="AV13" s="16"/>
      <c r="AW13" s="16">
        <v>0.16569332656267</v>
      </c>
      <c r="AX13" s="16">
        <v>2.4135397193019499E-2</v>
      </c>
      <c r="AY13" s="16">
        <v>2.4135397193019499E-2</v>
      </c>
      <c r="AZ13" s="16">
        <v>0.10038144662429099</v>
      </c>
      <c r="BA13" s="16">
        <v>0.13489041842890101</v>
      </c>
      <c r="BB13" s="16">
        <v>0.202534167646749</v>
      </c>
      <c r="BC13" s="16">
        <v>0.22920234650488899</v>
      </c>
      <c r="BD13" s="16">
        <v>0.36695454437728398</v>
      </c>
      <c r="BE13" s="16">
        <v>0.29421909961613502</v>
      </c>
      <c r="BF13" s="16"/>
      <c r="BG13" s="16">
        <v>3.9850094464816299E-2</v>
      </c>
      <c r="BH13" s="16">
        <v>0.10963309378739</v>
      </c>
      <c r="BI13" s="16">
        <v>0.34835127458588799</v>
      </c>
      <c r="BJ13" s="16">
        <v>0.24157360682005399</v>
      </c>
      <c r="BK13" s="16">
        <v>0.23461494829469101</v>
      </c>
      <c r="BL13" s="16">
        <v>0.31046391168086501</v>
      </c>
      <c r="BM13" s="16"/>
      <c r="BN13" s="16">
        <v>0.123903283761904</v>
      </c>
      <c r="BO13" s="16">
        <v>0.10926789254077</v>
      </c>
      <c r="BP13" s="16">
        <v>0.126680606617292</v>
      </c>
      <c r="BQ13" s="16">
        <v>8.6535832613833297E-2</v>
      </c>
      <c r="BR13" s="16">
        <v>3.98751944981613E-2</v>
      </c>
      <c r="BS13" s="16">
        <v>8.4794331156228905E-2</v>
      </c>
      <c r="BT13" s="16"/>
      <c r="BU13" s="16">
        <v>9.8110187810555097E-2</v>
      </c>
      <c r="BV13" s="16">
        <v>9.4386865969253594E-2</v>
      </c>
      <c r="BW13" s="16"/>
      <c r="BX13" s="16">
        <v>9.26400366537391E-2</v>
      </c>
      <c r="BY13" s="16">
        <v>0.100042770492184</v>
      </c>
      <c r="BZ13" s="16"/>
      <c r="CA13" s="16">
        <v>0.11353998562779199</v>
      </c>
      <c r="CB13" s="16">
        <v>7.9928432100514396E-2</v>
      </c>
    </row>
    <row r="14" spans="2:80" x14ac:dyDescent="0.35">
      <c r="B14" s="17" t="s">
        <v>98</v>
      </c>
      <c r="C14" s="16">
        <v>1.5357388428849801E-2</v>
      </c>
      <c r="D14" s="16">
        <v>1.0741625127974301E-2</v>
      </c>
      <c r="E14" s="16">
        <v>1.98460581902421E-2</v>
      </c>
      <c r="F14" s="16"/>
      <c r="G14" s="16">
        <v>3.0009289695017399E-2</v>
      </c>
      <c r="H14" s="16">
        <v>1.9674737567141401E-2</v>
      </c>
      <c r="I14" s="16">
        <v>6.5378580135184499E-3</v>
      </c>
      <c r="J14" s="16"/>
      <c r="K14" s="16">
        <v>2.9319993741419399E-3</v>
      </c>
      <c r="L14" s="16">
        <v>8.9094186488943104E-3</v>
      </c>
      <c r="M14" s="16">
        <v>2.6576503736052699E-2</v>
      </c>
      <c r="N14" s="16">
        <v>3.7729789491522003E-2</v>
      </c>
      <c r="O14" s="16"/>
      <c r="P14" s="16">
        <v>8.6647150530347102E-3</v>
      </c>
      <c r="Q14" s="16">
        <v>6.5868726664205903E-3</v>
      </c>
      <c r="R14" s="16">
        <v>0</v>
      </c>
      <c r="S14" s="16">
        <v>1.9287823374442601E-2</v>
      </c>
      <c r="T14" s="16">
        <v>4.15747712387705E-2</v>
      </c>
      <c r="U14" s="16">
        <v>2.3667196639093301E-2</v>
      </c>
      <c r="V14" s="16">
        <v>2.4564745646984701E-2</v>
      </c>
      <c r="W14" s="16">
        <v>1.9898340209648799E-2</v>
      </c>
      <c r="X14" s="16">
        <v>1.60010054873806E-2</v>
      </c>
      <c r="Y14" s="16">
        <v>2.2063679209985101E-2</v>
      </c>
      <c r="Z14" s="16">
        <v>0</v>
      </c>
      <c r="AA14" s="16">
        <v>0</v>
      </c>
      <c r="AB14" s="16"/>
      <c r="AC14" s="16">
        <v>2.49496943622914E-2</v>
      </c>
      <c r="AD14" s="16">
        <v>2.9297435914816101E-3</v>
      </c>
      <c r="AE14" s="16">
        <v>1.13179830793312E-2</v>
      </c>
      <c r="AF14" s="16">
        <v>5.2937222353374603E-3</v>
      </c>
      <c r="AG14" s="16"/>
      <c r="AH14" s="16">
        <v>1.8699001201478299E-2</v>
      </c>
      <c r="AI14" s="16">
        <v>6.6838164032667902E-3</v>
      </c>
      <c r="AJ14" s="16">
        <v>9.1944923761203001E-3</v>
      </c>
      <c r="AK14" s="16">
        <v>3.8749443156346701E-2</v>
      </c>
      <c r="AL14" s="16"/>
      <c r="AM14" s="16">
        <v>1.2976993496233401E-2</v>
      </c>
      <c r="AN14" s="16">
        <v>1.5923246475915701E-2</v>
      </c>
      <c r="AO14" s="16">
        <v>1.3956619956887699E-2</v>
      </c>
      <c r="AP14" s="16"/>
      <c r="AQ14" s="16">
        <v>1.17300026654462E-2</v>
      </c>
      <c r="AR14" s="16">
        <v>2.5236691669106599E-2</v>
      </c>
      <c r="AS14" s="16">
        <v>0</v>
      </c>
      <c r="AT14" s="16">
        <v>0</v>
      </c>
      <c r="AU14" s="16">
        <v>1.14463253529862E-2</v>
      </c>
      <c r="AV14" s="16"/>
      <c r="AW14" s="16">
        <v>1.41679526751018E-2</v>
      </c>
      <c r="AX14" s="16">
        <v>3.9700642239813098E-3</v>
      </c>
      <c r="AY14" s="16">
        <v>3.9700642239813098E-3</v>
      </c>
      <c r="AZ14" s="16">
        <v>1.7999653354892901E-2</v>
      </c>
      <c r="BA14" s="16">
        <v>2.01473704742933E-2</v>
      </c>
      <c r="BB14" s="16">
        <v>0</v>
      </c>
      <c r="BC14" s="16">
        <v>0</v>
      </c>
      <c r="BD14" s="16">
        <v>0.135066724125294</v>
      </c>
      <c r="BE14" s="16">
        <v>0</v>
      </c>
      <c r="BF14" s="16"/>
      <c r="BG14" s="16">
        <v>1.1932367695347499E-2</v>
      </c>
      <c r="BH14" s="16">
        <v>7.7625242788666397E-3</v>
      </c>
      <c r="BI14" s="16">
        <v>7.4296017535216793E-2</v>
      </c>
      <c r="BJ14" s="16">
        <v>2.8229629173216399E-2</v>
      </c>
      <c r="BK14" s="16">
        <v>1.22809563725431E-2</v>
      </c>
      <c r="BL14" s="16">
        <v>0</v>
      </c>
      <c r="BM14" s="16"/>
      <c r="BN14" s="16">
        <v>2.08333174596298E-2</v>
      </c>
      <c r="BO14" s="16">
        <v>1.6865756516823701E-2</v>
      </c>
      <c r="BP14" s="16">
        <v>2.2648555580532401E-2</v>
      </c>
      <c r="BQ14" s="16">
        <v>8.2737437862942208E-3</v>
      </c>
      <c r="BR14" s="16">
        <v>1.3054278612474201E-2</v>
      </c>
      <c r="BS14" s="16">
        <v>1.53686785922382E-2</v>
      </c>
      <c r="BT14" s="16"/>
      <c r="BU14" s="16">
        <v>1.36872643623895E-2</v>
      </c>
      <c r="BV14" s="16">
        <v>1.9140884318506898E-2</v>
      </c>
      <c r="BW14" s="16"/>
      <c r="BX14" s="16">
        <v>1.18977584061931E-2</v>
      </c>
      <c r="BY14" s="16">
        <v>1.78125891935122E-2</v>
      </c>
      <c r="BZ14" s="16"/>
      <c r="CA14" s="16">
        <v>1.77092960581096E-2</v>
      </c>
      <c r="CB14" s="16">
        <v>1.1079494220821899E-2</v>
      </c>
    </row>
    <row r="15" spans="2:80" x14ac:dyDescent="0.35">
      <c r="B15" s="17" t="s">
        <v>108</v>
      </c>
      <c r="C15" s="19">
        <v>0.58725611594914096</v>
      </c>
      <c r="D15" s="19">
        <v>0.64501659243299203</v>
      </c>
      <c r="E15" s="19">
        <v>0.53108605537703502</v>
      </c>
      <c r="F15" s="19"/>
      <c r="G15" s="19">
        <v>0.40478116780352802</v>
      </c>
      <c r="H15" s="19">
        <v>0.548405564254279</v>
      </c>
      <c r="I15" s="19">
        <v>0.68710108075207499</v>
      </c>
      <c r="J15" s="19"/>
      <c r="K15" s="19">
        <v>0.72679831875322298</v>
      </c>
      <c r="L15" s="19">
        <v>0.58977270156073802</v>
      </c>
      <c r="M15" s="19">
        <v>0.50741625191962503</v>
      </c>
      <c r="N15" s="19">
        <v>0.39665281957982401</v>
      </c>
      <c r="O15" s="19"/>
      <c r="P15" s="19">
        <v>0.60454268726368099</v>
      </c>
      <c r="Q15" s="19">
        <v>0.64879708451659701</v>
      </c>
      <c r="R15" s="19">
        <v>0.64492333019577497</v>
      </c>
      <c r="S15" s="19">
        <v>0.60911676194560604</v>
      </c>
      <c r="T15" s="19">
        <v>0.43640873815002501</v>
      </c>
      <c r="U15" s="19">
        <v>0.59240416744647995</v>
      </c>
      <c r="V15" s="19">
        <v>0.59180398353055497</v>
      </c>
      <c r="W15" s="19">
        <v>0.5471858935203</v>
      </c>
      <c r="X15" s="19">
        <v>0.57157463890236704</v>
      </c>
      <c r="Y15" s="19">
        <v>0.57860969817285302</v>
      </c>
      <c r="Z15" s="19">
        <v>0.57353733143186503</v>
      </c>
      <c r="AA15" s="19">
        <v>0.502059169318256</v>
      </c>
      <c r="AB15" s="19"/>
      <c r="AC15" s="19">
        <v>0.37319408185901598</v>
      </c>
      <c r="AD15" s="19">
        <v>0.60043856329012701</v>
      </c>
      <c r="AE15" s="19">
        <v>0.72722249876725198</v>
      </c>
      <c r="AF15" s="19">
        <v>0.76607996462987704</v>
      </c>
      <c r="AG15" s="19"/>
      <c r="AH15" s="19">
        <v>0.53859639667658799</v>
      </c>
      <c r="AI15" s="19">
        <v>0.65729932637765598</v>
      </c>
      <c r="AJ15" s="19">
        <v>0.66435604329731901</v>
      </c>
      <c r="AK15" s="19">
        <v>0.59668755911054705</v>
      </c>
      <c r="AL15" s="19"/>
      <c r="AM15" s="19">
        <v>0.55020981361871302</v>
      </c>
      <c r="AN15" s="19">
        <v>0.63631442525153004</v>
      </c>
      <c r="AO15" s="19">
        <v>0.58528265961713</v>
      </c>
      <c r="AP15" s="19"/>
      <c r="AQ15" s="19">
        <v>0.64232154829528498</v>
      </c>
      <c r="AR15" s="19">
        <v>0.479613235004063</v>
      </c>
      <c r="AS15" s="19">
        <v>0.71932899255503902</v>
      </c>
      <c r="AT15" s="19">
        <v>0.62646235364629299</v>
      </c>
      <c r="AU15" s="19">
        <v>0.52075437097709798</v>
      </c>
      <c r="AV15" s="19"/>
      <c r="AW15" s="19">
        <v>0.466936723320655</v>
      </c>
      <c r="AX15" s="19">
        <v>0.74636568464604802</v>
      </c>
      <c r="AY15" s="19">
        <v>0.74636568464604802</v>
      </c>
      <c r="AZ15" s="19">
        <v>0.52072552533828897</v>
      </c>
      <c r="BA15" s="19">
        <v>0.51426432164467295</v>
      </c>
      <c r="BB15" s="19">
        <v>0.41554746674989501</v>
      </c>
      <c r="BC15" s="19">
        <v>0.55851915831611698</v>
      </c>
      <c r="BD15" s="19">
        <v>9.32250507664137E-2</v>
      </c>
      <c r="BE15" s="19">
        <v>0.25554535307091097</v>
      </c>
      <c r="BF15" s="19"/>
      <c r="BG15" s="19">
        <v>0.68675911778070797</v>
      </c>
      <c r="BH15" s="19">
        <v>0.48321400451054503</v>
      </c>
      <c r="BI15" s="19">
        <v>0.34444247250684101</v>
      </c>
      <c r="BJ15" s="19">
        <v>0.32303795396006701</v>
      </c>
      <c r="BK15" s="19">
        <v>0.37777065938403998</v>
      </c>
      <c r="BL15" s="19">
        <v>0.50626400357962598</v>
      </c>
      <c r="BM15" s="19"/>
      <c r="BN15" s="19">
        <v>0.498413013859488</v>
      </c>
      <c r="BO15" s="19">
        <v>0.57453618295262698</v>
      </c>
      <c r="BP15" s="19">
        <v>0.55216148503185503</v>
      </c>
      <c r="BQ15" s="19">
        <v>0.62255368882034401</v>
      </c>
      <c r="BR15" s="19">
        <v>0.63783080933142899</v>
      </c>
      <c r="BS15" s="19">
        <v>0.66806709354544003</v>
      </c>
      <c r="BT15" s="19"/>
      <c r="BU15" s="19">
        <v>0.59360370079719105</v>
      </c>
      <c r="BV15" s="19">
        <v>0.57287630928438904</v>
      </c>
      <c r="BW15" s="19"/>
      <c r="BX15" s="19">
        <v>0.625173330622525</v>
      </c>
      <c r="BY15" s="19">
        <v>0.56034735002610803</v>
      </c>
      <c r="BZ15" s="19"/>
      <c r="CA15" s="19">
        <v>0.529124728191671</v>
      </c>
      <c r="CB15" s="19">
        <v>0.64749997304493501</v>
      </c>
    </row>
    <row r="16" spans="2:80" x14ac:dyDescent="0.35">
      <c r="B16" s="17" t="s">
        <v>109</v>
      </c>
      <c r="C16" s="19">
        <v>0.18451105406565199</v>
      </c>
      <c r="D16" s="19">
        <v>0.14887590595244099</v>
      </c>
      <c r="E16" s="19">
        <v>0.21916499997925001</v>
      </c>
      <c r="F16" s="19"/>
      <c r="G16" s="19">
        <v>0.32152677067899998</v>
      </c>
      <c r="H16" s="19">
        <v>0.23316309914055999</v>
      </c>
      <c r="I16" s="19">
        <v>9.6490079756349101E-2</v>
      </c>
      <c r="J16" s="19"/>
      <c r="K16" s="19">
        <v>0.10266333776865801</v>
      </c>
      <c r="L16" s="19">
        <v>0.16277549478433401</v>
      </c>
      <c r="M16" s="19">
        <v>0.24944813260177001</v>
      </c>
      <c r="N16" s="19">
        <v>0.31107263735965801</v>
      </c>
      <c r="O16" s="19"/>
      <c r="P16" s="19">
        <v>0.21910244835628301</v>
      </c>
      <c r="Q16" s="19">
        <v>0.14668258853251701</v>
      </c>
      <c r="R16" s="19">
        <v>0.17588763883411301</v>
      </c>
      <c r="S16" s="19">
        <v>0.14864876144539901</v>
      </c>
      <c r="T16" s="19">
        <v>0.229777470857748</v>
      </c>
      <c r="U16" s="19">
        <v>0.232157816922827</v>
      </c>
      <c r="V16" s="19">
        <v>0.12563042053606899</v>
      </c>
      <c r="W16" s="19">
        <v>0.14418851766555599</v>
      </c>
      <c r="X16" s="19">
        <v>0.16930515938042201</v>
      </c>
      <c r="Y16" s="19">
        <v>0.218936535234802</v>
      </c>
      <c r="Z16" s="19">
        <v>0.17770019433445799</v>
      </c>
      <c r="AA16" s="19">
        <v>0.242745742579109</v>
      </c>
      <c r="AB16" s="19"/>
      <c r="AC16" s="19">
        <v>0.33426617330976599</v>
      </c>
      <c r="AD16" s="19">
        <v>0.16082908422209499</v>
      </c>
      <c r="AE16" s="19">
        <v>0.13325756117337201</v>
      </c>
      <c r="AF16" s="19">
        <v>6.7342429150397107E-2</v>
      </c>
      <c r="AG16" s="19"/>
      <c r="AH16" s="19">
        <v>0.216816744638548</v>
      </c>
      <c r="AI16" s="19">
        <v>0.133732953347976</v>
      </c>
      <c r="AJ16" s="19">
        <v>0.122048016935353</v>
      </c>
      <c r="AK16" s="19">
        <v>0.19034266146533499</v>
      </c>
      <c r="AL16" s="19"/>
      <c r="AM16" s="19">
        <v>0.206004633517582</v>
      </c>
      <c r="AN16" s="19">
        <v>0.14165854463761299</v>
      </c>
      <c r="AO16" s="19">
        <v>0.28549983533276002</v>
      </c>
      <c r="AP16" s="19"/>
      <c r="AQ16" s="19">
        <v>0.149789248613452</v>
      </c>
      <c r="AR16" s="19">
        <v>0.24012892956332799</v>
      </c>
      <c r="AS16" s="19">
        <v>0.10463558292797399</v>
      </c>
      <c r="AT16" s="19">
        <v>8.7209018176689204E-2</v>
      </c>
      <c r="AU16" s="19">
        <v>0.29543680261585298</v>
      </c>
      <c r="AV16" s="19"/>
      <c r="AW16" s="19">
        <v>0.2230709164528</v>
      </c>
      <c r="AX16" s="19">
        <v>5.9573390311751399E-2</v>
      </c>
      <c r="AY16" s="19">
        <v>5.9573390311751399E-2</v>
      </c>
      <c r="AZ16" s="19">
        <v>0.21689013306664401</v>
      </c>
      <c r="BA16" s="19">
        <v>0.301171056912583</v>
      </c>
      <c r="BB16" s="19">
        <v>0.30013306300044801</v>
      </c>
      <c r="BC16" s="19">
        <v>0.22920234650488899</v>
      </c>
      <c r="BD16" s="19">
        <v>0.57753098330264097</v>
      </c>
      <c r="BE16" s="19">
        <v>0.38202398749716399</v>
      </c>
      <c r="BF16" s="19"/>
      <c r="BG16" s="19">
        <v>0.104910604327938</v>
      </c>
      <c r="BH16" s="19">
        <v>0.23331592369267801</v>
      </c>
      <c r="BI16" s="19">
        <v>0.49732543160856102</v>
      </c>
      <c r="BJ16" s="19">
        <v>0.37664704985772601</v>
      </c>
      <c r="BK16" s="19">
        <v>0.34224292074217999</v>
      </c>
      <c r="BL16" s="19">
        <v>0.39953965560845001</v>
      </c>
      <c r="BM16" s="19"/>
      <c r="BN16" s="19">
        <v>0.243693179859958</v>
      </c>
      <c r="BO16" s="19">
        <v>0.188641099528052</v>
      </c>
      <c r="BP16" s="19">
        <v>0.196627984330218</v>
      </c>
      <c r="BQ16" s="19">
        <v>0.19644685772853801</v>
      </c>
      <c r="BR16" s="19">
        <v>0.110632529152366</v>
      </c>
      <c r="BS16" s="19">
        <v>0.13585267006920401</v>
      </c>
      <c r="BT16" s="19"/>
      <c r="BU16" s="19">
        <v>0.184673575434426</v>
      </c>
      <c r="BV16" s="19">
        <v>0.18414287846535601</v>
      </c>
      <c r="BW16" s="19"/>
      <c r="BX16" s="19">
        <v>0.173718096964459</v>
      </c>
      <c r="BY16" s="19">
        <v>0.192170507924672</v>
      </c>
      <c r="BZ16" s="19"/>
      <c r="CA16" s="19">
        <v>0.22155295865993199</v>
      </c>
      <c r="CB16" s="19">
        <v>0.14822510851750201</v>
      </c>
    </row>
    <row r="17" spans="2:80" x14ac:dyDescent="0.35">
      <c r="B17" s="17" t="s">
        <v>110</v>
      </c>
      <c r="C17" s="20">
        <v>0.40274506188348902</v>
      </c>
      <c r="D17" s="20">
        <v>0.49614068648055099</v>
      </c>
      <c r="E17" s="20">
        <v>0.31192105539778497</v>
      </c>
      <c r="F17" s="20"/>
      <c r="G17" s="20">
        <v>8.3254397124528298E-2</v>
      </c>
      <c r="H17" s="20">
        <v>0.31524246511371901</v>
      </c>
      <c r="I17" s="20">
        <v>0.59061100099572605</v>
      </c>
      <c r="J17" s="20"/>
      <c r="K17" s="20">
        <v>0.62413498098456599</v>
      </c>
      <c r="L17" s="20">
        <v>0.42699720677640401</v>
      </c>
      <c r="M17" s="20">
        <v>0.25796811931785502</v>
      </c>
      <c r="N17" s="20">
        <v>8.5580182220166598E-2</v>
      </c>
      <c r="O17" s="20"/>
      <c r="P17" s="20">
        <v>0.38544023890739798</v>
      </c>
      <c r="Q17" s="20">
        <v>0.50211449598407998</v>
      </c>
      <c r="R17" s="20">
        <v>0.46903569136166201</v>
      </c>
      <c r="S17" s="20">
        <v>0.46046800050020698</v>
      </c>
      <c r="T17" s="20">
        <v>0.20663126729227699</v>
      </c>
      <c r="U17" s="20">
        <v>0.360246350523653</v>
      </c>
      <c r="V17" s="20">
        <v>0.46617356299448598</v>
      </c>
      <c r="W17" s="20">
        <v>0.40299737585474499</v>
      </c>
      <c r="X17" s="20">
        <v>0.40226947952194497</v>
      </c>
      <c r="Y17" s="20">
        <v>0.35967316293805002</v>
      </c>
      <c r="Z17" s="20">
        <v>0.39583713709740698</v>
      </c>
      <c r="AA17" s="20">
        <v>0.25931342673914798</v>
      </c>
      <c r="AB17" s="20"/>
      <c r="AC17" s="20">
        <v>3.8927908549249803E-2</v>
      </c>
      <c r="AD17" s="20">
        <v>0.43960947906803199</v>
      </c>
      <c r="AE17" s="20">
        <v>0.59396493759388003</v>
      </c>
      <c r="AF17" s="20">
        <v>0.69873753547948003</v>
      </c>
      <c r="AG17" s="20"/>
      <c r="AH17" s="20">
        <v>0.32177965203803999</v>
      </c>
      <c r="AI17" s="20">
        <v>0.52356637302968001</v>
      </c>
      <c r="AJ17" s="20">
        <v>0.54230802636196596</v>
      </c>
      <c r="AK17" s="20">
        <v>0.40634489764521198</v>
      </c>
      <c r="AL17" s="20"/>
      <c r="AM17" s="20">
        <v>0.34420518010113099</v>
      </c>
      <c r="AN17" s="20">
        <v>0.49465588061391702</v>
      </c>
      <c r="AO17" s="20">
        <v>0.29978282428436998</v>
      </c>
      <c r="AP17" s="20"/>
      <c r="AQ17" s="20">
        <v>0.49253229968183299</v>
      </c>
      <c r="AR17" s="20">
        <v>0.23948430544073501</v>
      </c>
      <c r="AS17" s="20">
        <v>0.61469340962706498</v>
      </c>
      <c r="AT17" s="20">
        <v>0.53925333546960397</v>
      </c>
      <c r="AU17" s="20">
        <v>0.225317568361245</v>
      </c>
      <c r="AV17" s="20"/>
      <c r="AW17" s="20">
        <v>0.243865806867854</v>
      </c>
      <c r="AX17" s="20">
        <v>0.686792294334297</v>
      </c>
      <c r="AY17" s="20">
        <v>0.686792294334297</v>
      </c>
      <c r="AZ17" s="20">
        <v>0.30383539227164502</v>
      </c>
      <c r="BA17" s="20">
        <v>0.21309326473209</v>
      </c>
      <c r="BB17" s="20">
        <v>0.115414403749447</v>
      </c>
      <c r="BC17" s="20">
        <v>0.32931681181122802</v>
      </c>
      <c r="BD17" s="20">
        <v>-0.484305932536227</v>
      </c>
      <c r="BE17" s="20">
        <v>-0.12647863442625401</v>
      </c>
      <c r="BF17" s="20"/>
      <c r="BG17" s="20">
        <v>0.58184851345277</v>
      </c>
      <c r="BH17" s="20">
        <v>0.24989808081786699</v>
      </c>
      <c r="BI17" s="20">
        <v>-0.15288295910172001</v>
      </c>
      <c r="BJ17" s="20">
        <v>-5.3609095897659602E-2</v>
      </c>
      <c r="BK17" s="20">
        <v>3.5527738641860401E-2</v>
      </c>
      <c r="BL17" s="20">
        <v>0.106724347971176</v>
      </c>
      <c r="BM17" s="20"/>
      <c r="BN17" s="20">
        <v>0.25471983399953002</v>
      </c>
      <c r="BO17" s="20">
        <v>0.38589508342457401</v>
      </c>
      <c r="BP17" s="20">
        <v>0.35553350070163797</v>
      </c>
      <c r="BQ17" s="20">
        <v>0.42610683109180603</v>
      </c>
      <c r="BR17" s="20">
        <v>0.527198280179064</v>
      </c>
      <c r="BS17" s="20">
        <v>0.53221442347623704</v>
      </c>
      <c r="BT17" s="20"/>
      <c r="BU17" s="20">
        <v>0.40893012536276502</v>
      </c>
      <c r="BV17" s="20">
        <v>0.388733430819033</v>
      </c>
      <c r="BW17" s="20"/>
      <c r="BX17" s="20">
        <v>0.451455233658066</v>
      </c>
      <c r="BY17" s="20">
        <v>0.36817684210143597</v>
      </c>
      <c r="BZ17" s="20"/>
      <c r="CA17" s="20">
        <v>0.30757176953173898</v>
      </c>
      <c r="CB17" s="20">
        <v>0.49927486452743403</v>
      </c>
    </row>
    <row r="18" spans="2:80" x14ac:dyDescent="0.35">
      <c r="B18" s="15"/>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B24"/>
  <sheetViews>
    <sheetView showGridLines="0" topLeftCell="A9"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122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112</v>
      </c>
      <c r="C9" s="16">
        <v>0.69379347263899704</v>
      </c>
      <c r="D9" s="16">
        <v>0.66579217436947402</v>
      </c>
      <c r="E9" s="16">
        <v>0.72102376427858395</v>
      </c>
      <c r="F9" s="16"/>
      <c r="G9" s="16">
        <v>0.73610691576139997</v>
      </c>
      <c r="H9" s="16">
        <v>0.70675963767933003</v>
      </c>
      <c r="I9" s="16">
        <v>0.66798978534085196</v>
      </c>
      <c r="J9" s="16"/>
      <c r="K9" s="16">
        <v>0.65671045163359498</v>
      </c>
      <c r="L9" s="16">
        <v>0.694290252059377</v>
      </c>
      <c r="M9" s="16">
        <v>0.72141293969741904</v>
      </c>
      <c r="N9" s="16">
        <v>0.74154619113768905</v>
      </c>
      <c r="O9" s="16"/>
      <c r="P9" s="16">
        <v>0.64328424534085604</v>
      </c>
      <c r="Q9" s="16">
        <v>0.68160053795212805</v>
      </c>
      <c r="R9" s="16">
        <v>0.647497431235461</v>
      </c>
      <c r="S9" s="16">
        <v>0.66213786056218604</v>
      </c>
      <c r="T9" s="16">
        <v>0.70111876288461505</v>
      </c>
      <c r="U9" s="16">
        <v>0.73814532983607495</v>
      </c>
      <c r="V9" s="16">
        <v>0.71682855495877196</v>
      </c>
      <c r="W9" s="16">
        <v>0.77484013896491699</v>
      </c>
      <c r="X9" s="16">
        <v>0.72584853798342897</v>
      </c>
      <c r="Y9" s="16">
        <v>0.68807719778325704</v>
      </c>
      <c r="Z9" s="16">
        <v>0.839326197500607</v>
      </c>
      <c r="AA9" s="16">
        <v>0.53887622837156601</v>
      </c>
      <c r="AB9" s="16"/>
      <c r="AC9" s="16">
        <v>0.762118716255347</v>
      </c>
      <c r="AD9" s="16">
        <v>0.69305923528815205</v>
      </c>
      <c r="AE9" s="16">
        <v>0.66843654262882501</v>
      </c>
      <c r="AF9" s="16">
        <v>0.63381524777563503</v>
      </c>
      <c r="AG9" s="16"/>
      <c r="AH9" s="16">
        <v>0.72013701817945097</v>
      </c>
      <c r="AI9" s="16">
        <v>0.62439169126085003</v>
      </c>
      <c r="AJ9" s="16">
        <v>0.712644918527085</v>
      </c>
      <c r="AK9" s="16">
        <v>0.71820923625328403</v>
      </c>
      <c r="AL9" s="16"/>
      <c r="AM9" s="16">
        <v>0.69205732528152897</v>
      </c>
      <c r="AN9" s="16">
        <v>0.70516969396308404</v>
      </c>
      <c r="AO9" s="16">
        <v>0.63566690156661398</v>
      </c>
      <c r="AP9" s="16"/>
      <c r="AQ9" s="16">
        <v>0.65961439372554698</v>
      </c>
      <c r="AR9" s="16">
        <v>0.75905335632695503</v>
      </c>
      <c r="AS9" s="16">
        <v>0.71352427213123204</v>
      </c>
      <c r="AT9" s="16">
        <v>0.64147019548380302</v>
      </c>
      <c r="AU9" s="16">
        <v>0.68490391615716395</v>
      </c>
      <c r="AV9" s="16"/>
      <c r="AW9" s="16">
        <v>0.67084937761264196</v>
      </c>
      <c r="AX9" s="16">
        <v>0.66440935890602504</v>
      </c>
      <c r="AY9" s="16">
        <v>0.66440935890602504</v>
      </c>
      <c r="AZ9" s="16">
        <v>0.66742037073490401</v>
      </c>
      <c r="BA9" s="16">
        <v>0.734584990426286</v>
      </c>
      <c r="BB9" s="16">
        <v>0.845941344434611</v>
      </c>
      <c r="BC9" s="16">
        <v>0.71484408997160398</v>
      </c>
      <c r="BD9" s="16">
        <v>0.78873517368631096</v>
      </c>
      <c r="BE9" s="16">
        <v>0.81146226461830795</v>
      </c>
      <c r="BF9" s="16"/>
      <c r="BG9" s="16">
        <v>0.67807111355065997</v>
      </c>
      <c r="BH9" s="16">
        <v>0.74544221421486501</v>
      </c>
      <c r="BI9" s="16">
        <v>0.80734124610096503</v>
      </c>
      <c r="BJ9" s="16">
        <v>0.70932261542905894</v>
      </c>
      <c r="BK9" s="16">
        <v>0.64001340754441705</v>
      </c>
      <c r="BL9" s="16">
        <v>0.60443140964612796</v>
      </c>
      <c r="BM9" s="16"/>
      <c r="BN9" s="16">
        <v>0.667950238249304</v>
      </c>
      <c r="BO9" s="16">
        <v>0.69523967571992296</v>
      </c>
      <c r="BP9" s="16">
        <v>0.69407880358861396</v>
      </c>
      <c r="BQ9" s="16">
        <v>0.72420028242841705</v>
      </c>
      <c r="BR9" s="16">
        <v>0.67335479039301904</v>
      </c>
      <c r="BS9" s="16">
        <v>0.67144439279373103</v>
      </c>
      <c r="BT9" s="16"/>
      <c r="BU9" s="16">
        <v>0.70410992526525296</v>
      </c>
      <c r="BV9" s="16">
        <v>0.67042260044385205</v>
      </c>
      <c r="BW9" s="16"/>
      <c r="BX9" s="16">
        <v>0.72169878479623595</v>
      </c>
      <c r="BY9" s="16">
        <v>0.673989868410246</v>
      </c>
      <c r="BZ9" s="16"/>
      <c r="CA9" s="16">
        <v>0.73187870925840803</v>
      </c>
      <c r="CB9" s="16">
        <v>0.66139303095052204</v>
      </c>
    </row>
    <row r="10" spans="2:80" ht="29" x14ac:dyDescent="0.35">
      <c r="B10" s="17" t="s">
        <v>113</v>
      </c>
      <c r="C10" s="16">
        <v>0.51914333631612397</v>
      </c>
      <c r="D10" s="16">
        <v>0.52958869519838903</v>
      </c>
      <c r="E10" s="16">
        <v>0.50898558698941598</v>
      </c>
      <c r="F10" s="16"/>
      <c r="G10" s="16">
        <v>0.619258599307</v>
      </c>
      <c r="H10" s="16">
        <v>0.56251315843903504</v>
      </c>
      <c r="I10" s="16">
        <v>0.44958871947225398</v>
      </c>
      <c r="J10" s="16"/>
      <c r="K10" s="16">
        <v>0.51191486867319103</v>
      </c>
      <c r="L10" s="16">
        <v>0.51624388534696897</v>
      </c>
      <c r="M10" s="16">
        <v>0.56151348507793297</v>
      </c>
      <c r="N10" s="16">
        <v>0.50542824266786901</v>
      </c>
      <c r="O10" s="16"/>
      <c r="P10" s="16">
        <v>0.51974785123543799</v>
      </c>
      <c r="Q10" s="16">
        <v>0.54802234258893201</v>
      </c>
      <c r="R10" s="16">
        <v>0.48960647554737102</v>
      </c>
      <c r="S10" s="16">
        <v>0.44789250230274102</v>
      </c>
      <c r="T10" s="16">
        <v>0.46248805320050201</v>
      </c>
      <c r="U10" s="16">
        <v>0.51986439485158198</v>
      </c>
      <c r="V10" s="16">
        <v>0.48289860446143101</v>
      </c>
      <c r="W10" s="16">
        <v>0.49075102114190899</v>
      </c>
      <c r="X10" s="16">
        <v>0.46967583044001698</v>
      </c>
      <c r="Y10" s="16">
        <v>0.64350822528709894</v>
      </c>
      <c r="Z10" s="16">
        <v>0.64518570251512497</v>
      </c>
      <c r="AA10" s="16">
        <v>0.54540546214470897</v>
      </c>
      <c r="AB10" s="16"/>
      <c r="AC10" s="16">
        <v>0.53100777158773704</v>
      </c>
      <c r="AD10" s="16">
        <v>0.51728442781820705</v>
      </c>
      <c r="AE10" s="16">
        <v>0.52908976786397099</v>
      </c>
      <c r="AF10" s="16">
        <v>0.46365768384533101</v>
      </c>
      <c r="AG10" s="16"/>
      <c r="AH10" s="16">
        <v>0.51934097840726501</v>
      </c>
      <c r="AI10" s="16">
        <v>0.49082842954223499</v>
      </c>
      <c r="AJ10" s="16">
        <v>0.54572089585921901</v>
      </c>
      <c r="AK10" s="16">
        <v>0.67459607742246896</v>
      </c>
      <c r="AL10" s="16"/>
      <c r="AM10" s="16">
        <v>0.53560902051507997</v>
      </c>
      <c r="AN10" s="16">
        <v>0.52648215074304805</v>
      </c>
      <c r="AO10" s="16">
        <v>0.33109154504209298</v>
      </c>
      <c r="AP10" s="16"/>
      <c r="AQ10" s="16">
        <v>0.51911975497320395</v>
      </c>
      <c r="AR10" s="16">
        <v>0.52415469837983297</v>
      </c>
      <c r="AS10" s="16">
        <v>0.46415712358802202</v>
      </c>
      <c r="AT10" s="16">
        <v>0.47507068992090101</v>
      </c>
      <c r="AU10" s="16">
        <v>0.55000312879871704</v>
      </c>
      <c r="AV10" s="16"/>
      <c r="AW10" s="16">
        <v>0.516669429464098</v>
      </c>
      <c r="AX10" s="16">
        <v>0.42740284210833301</v>
      </c>
      <c r="AY10" s="16">
        <v>0.42740284210833301</v>
      </c>
      <c r="AZ10" s="16">
        <v>0.56637150027619998</v>
      </c>
      <c r="BA10" s="16">
        <v>0.570787575730208</v>
      </c>
      <c r="BB10" s="16">
        <v>0.68638339701736695</v>
      </c>
      <c r="BC10" s="16">
        <v>0.67948764904401304</v>
      </c>
      <c r="BD10" s="16">
        <v>0.54699391663473995</v>
      </c>
      <c r="BE10" s="16">
        <v>0.81768972144725505</v>
      </c>
      <c r="BF10" s="16"/>
      <c r="BG10" s="16">
        <v>0.48297159900376901</v>
      </c>
      <c r="BH10" s="16">
        <v>0.62237384042842303</v>
      </c>
      <c r="BI10" s="16">
        <v>0.70371725933209095</v>
      </c>
      <c r="BJ10" s="16">
        <v>0.44902566919214498</v>
      </c>
      <c r="BK10" s="16">
        <v>0.54792000403724195</v>
      </c>
      <c r="BL10" s="16">
        <v>0.48663590951534402</v>
      </c>
      <c r="BM10" s="16"/>
      <c r="BN10" s="16">
        <v>0.60421544201925603</v>
      </c>
      <c r="BO10" s="16">
        <v>0.468311540761779</v>
      </c>
      <c r="BP10" s="16">
        <v>0.65213003715511797</v>
      </c>
      <c r="BQ10" s="16">
        <v>0.51352741250739697</v>
      </c>
      <c r="BR10" s="16">
        <v>0.48362694395588302</v>
      </c>
      <c r="BS10" s="16">
        <v>0.55972106692733903</v>
      </c>
      <c r="BT10" s="16"/>
      <c r="BU10" s="16">
        <v>0.51616285340138401</v>
      </c>
      <c r="BV10" s="16">
        <v>0.52589531665313805</v>
      </c>
      <c r="BW10" s="16"/>
      <c r="BX10" s="16">
        <v>0.48452920217835799</v>
      </c>
      <c r="BY10" s="16">
        <v>0.54370800018093601</v>
      </c>
      <c r="BZ10" s="16"/>
      <c r="CA10" s="16">
        <v>0.52345109079652996</v>
      </c>
      <c r="CB10" s="16">
        <v>0.512621943972142</v>
      </c>
    </row>
    <row r="11" spans="2:80" x14ac:dyDescent="0.35">
      <c r="B11" s="17" t="s">
        <v>114</v>
      </c>
      <c r="C11" s="16">
        <v>0.40725105176188098</v>
      </c>
      <c r="D11" s="16">
        <v>0.34671462525038599</v>
      </c>
      <c r="E11" s="16">
        <v>0.46612062748153699</v>
      </c>
      <c r="F11" s="16"/>
      <c r="G11" s="16">
        <v>0.581976070953241</v>
      </c>
      <c r="H11" s="16">
        <v>0.42895226692749</v>
      </c>
      <c r="I11" s="16">
        <v>0.32202977267697103</v>
      </c>
      <c r="J11" s="16"/>
      <c r="K11" s="16">
        <v>0.27345986978215903</v>
      </c>
      <c r="L11" s="16">
        <v>0.43611123705778798</v>
      </c>
      <c r="M11" s="16">
        <v>0.46565975478426902</v>
      </c>
      <c r="N11" s="16">
        <v>0.55427499330955998</v>
      </c>
      <c r="O11" s="16"/>
      <c r="P11" s="16">
        <v>0.38296798769556101</v>
      </c>
      <c r="Q11" s="16">
        <v>0.39320672654801098</v>
      </c>
      <c r="R11" s="16">
        <v>0.30156209544302398</v>
      </c>
      <c r="S11" s="16">
        <v>0.40828803255500701</v>
      </c>
      <c r="T11" s="16">
        <v>0.44493979485528101</v>
      </c>
      <c r="U11" s="16">
        <v>0.43168989112330503</v>
      </c>
      <c r="V11" s="16">
        <v>0.41660846967064502</v>
      </c>
      <c r="W11" s="16">
        <v>0.39637129891053802</v>
      </c>
      <c r="X11" s="16">
        <v>0.43565463243574998</v>
      </c>
      <c r="Y11" s="16">
        <v>0.47190305766218499</v>
      </c>
      <c r="Z11" s="16">
        <v>0.46646441569045399</v>
      </c>
      <c r="AA11" s="16">
        <v>0.28892861480549897</v>
      </c>
      <c r="AB11" s="16"/>
      <c r="AC11" s="16">
        <v>0.53865095315728795</v>
      </c>
      <c r="AD11" s="16">
        <v>0.38000745530831798</v>
      </c>
      <c r="AE11" s="16">
        <v>0.343629730557027</v>
      </c>
      <c r="AF11" s="16">
        <v>0.32014466739214897</v>
      </c>
      <c r="AG11" s="16"/>
      <c r="AH11" s="16">
        <v>0.43405421737655903</v>
      </c>
      <c r="AI11" s="16">
        <v>0.36022266987714602</v>
      </c>
      <c r="AJ11" s="16">
        <v>0.377208521568758</v>
      </c>
      <c r="AK11" s="16">
        <v>0.38650296907350001</v>
      </c>
      <c r="AL11" s="16"/>
      <c r="AM11" s="16">
        <v>0.44225701728350802</v>
      </c>
      <c r="AN11" s="16">
        <v>0.35277669911043003</v>
      </c>
      <c r="AO11" s="16">
        <v>0.47777513989562498</v>
      </c>
      <c r="AP11" s="16"/>
      <c r="AQ11" s="16">
        <v>0.38001544097921702</v>
      </c>
      <c r="AR11" s="16">
        <v>0.45674371313302797</v>
      </c>
      <c r="AS11" s="16">
        <v>0.28315730231540298</v>
      </c>
      <c r="AT11" s="16">
        <v>0.43969625530025302</v>
      </c>
      <c r="AU11" s="16">
        <v>0.489613204919778</v>
      </c>
      <c r="AV11" s="16"/>
      <c r="AW11" s="16">
        <v>0.51826781691687296</v>
      </c>
      <c r="AX11" s="16">
        <v>0.27517472309339502</v>
      </c>
      <c r="AY11" s="16">
        <v>0.27517472309339502</v>
      </c>
      <c r="AZ11" s="16">
        <v>0.46422571749003699</v>
      </c>
      <c r="BA11" s="16">
        <v>0.46935764031149801</v>
      </c>
      <c r="BB11" s="16">
        <v>0.64226444688751805</v>
      </c>
      <c r="BC11" s="16">
        <v>0.38487764644075501</v>
      </c>
      <c r="BD11" s="16">
        <v>0.56610155219104297</v>
      </c>
      <c r="BE11" s="16">
        <v>0.73588999094854501</v>
      </c>
      <c r="BF11" s="16"/>
      <c r="BG11" s="16">
        <v>0.34526390383900002</v>
      </c>
      <c r="BH11" s="16">
        <v>0.51096500145593304</v>
      </c>
      <c r="BI11" s="16">
        <v>0.62283330882006904</v>
      </c>
      <c r="BJ11" s="16">
        <v>0.48257511616242299</v>
      </c>
      <c r="BK11" s="16">
        <v>0.47757903791381001</v>
      </c>
      <c r="BL11" s="16">
        <v>0.48546074975525</v>
      </c>
      <c r="BM11" s="16"/>
      <c r="BN11" s="16">
        <v>0.46447654109936398</v>
      </c>
      <c r="BO11" s="16">
        <v>0.41432411645551398</v>
      </c>
      <c r="BP11" s="16">
        <v>0.51801208854696501</v>
      </c>
      <c r="BQ11" s="16">
        <v>0.39640893815179601</v>
      </c>
      <c r="BR11" s="16">
        <v>0.311175862342848</v>
      </c>
      <c r="BS11" s="16">
        <v>0.33120401252600301</v>
      </c>
      <c r="BT11" s="16"/>
      <c r="BU11" s="16">
        <v>0.40469137916612602</v>
      </c>
      <c r="BV11" s="16">
        <v>0.41304972920111499</v>
      </c>
      <c r="BW11" s="16"/>
      <c r="BX11" s="16">
        <v>0.38047425286209302</v>
      </c>
      <c r="BY11" s="16">
        <v>0.42625378231498401</v>
      </c>
      <c r="BZ11" s="16"/>
      <c r="CA11" s="16">
        <v>0.41344064897249999</v>
      </c>
      <c r="CB11" s="16">
        <v>0.39574801229607498</v>
      </c>
    </row>
    <row r="12" spans="2:80" ht="29" x14ac:dyDescent="0.35">
      <c r="B12" s="17" t="s">
        <v>115</v>
      </c>
      <c r="C12" s="16">
        <v>0.336488759865604</v>
      </c>
      <c r="D12" s="16">
        <v>0.31305387928435902</v>
      </c>
      <c r="E12" s="16">
        <v>0.35927836864101997</v>
      </c>
      <c r="F12" s="16"/>
      <c r="G12" s="16">
        <v>0.45667905715089502</v>
      </c>
      <c r="H12" s="16">
        <v>0.36100557203408701</v>
      </c>
      <c r="I12" s="16">
        <v>0.27144280399673698</v>
      </c>
      <c r="J12" s="16"/>
      <c r="K12" s="16">
        <v>0.27927115671493302</v>
      </c>
      <c r="L12" s="16">
        <v>0.339795147291995</v>
      </c>
      <c r="M12" s="16">
        <v>0.411403305832788</v>
      </c>
      <c r="N12" s="16">
        <v>0.38000562937767801</v>
      </c>
      <c r="O12" s="16"/>
      <c r="P12" s="16">
        <v>0.39365995435130702</v>
      </c>
      <c r="Q12" s="16">
        <v>0.300149354494544</v>
      </c>
      <c r="R12" s="16">
        <v>0.26155581068611</v>
      </c>
      <c r="S12" s="16">
        <v>0.33788337586895201</v>
      </c>
      <c r="T12" s="16">
        <v>0.35069784640937302</v>
      </c>
      <c r="U12" s="16">
        <v>0.291887015917213</v>
      </c>
      <c r="V12" s="16">
        <v>0.28440638434243598</v>
      </c>
      <c r="W12" s="16">
        <v>0.36711728237375002</v>
      </c>
      <c r="X12" s="16">
        <v>0.32877095765990699</v>
      </c>
      <c r="Y12" s="16">
        <v>0.382983473316234</v>
      </c>
      <c r="Z12" s="16">
        <v>0.465494422756702</v>
      </c>
      <c r="AA12" s="16">
        <v>0.29480030836063198</v>
      </c>
      <c r="AB12" s="16"/>
      <c r="AC12" s="16">
        <v>0.41975025272560501</v>
      </c>
      <c r="AD12" s="16">
        <v>0.34298583450183801</v>
      </c>
      <c r="AE12" s="16">
        <v>0.30989305254544802</v>
      </c>
      <c r="AF12" s="16">
        <v>0.24333981445834901</v>
      </c>
      <c r="AG12" s="16"/>
      <c r="AH12" s="16">
        <v>0.34534903745029</v>
      </c>
      <c r="AI12" s="16">
        <v>0.29572352525894902</v>
      </c>
      <c r="AJ12" s="16">
        <v>0.330608412151284</v>
      </c>
      <c r="AK12" s="16">
        <v>0.46027037165516199</v>
      </c>
      <c r="AL12" s="16"/>
      <c r="AM12" s="16">
        <v>0.34348101589510399</v>
      </c>
      <c r="AN12" s="16">
        <v>0.32801099830038899</v>
      </c>
      <c r="AO12" s="16">
        <v>0.30844968907316</v>
      </c>
      <c r="AP12" s="16"/>
      <c r="AQ12" s="16">
        <v>0.30506350055446502</v>
      </c>
      <c r="AR12" s="16">
        <v>0.37580676661344398</v>
      </c>
      <c r="AS12" s="16">
        <v>0.362651999125223</v>
      </c>
      <c r="AT12" s="16">
        <v>0.33895585824295299</v>
      </c>
      <c r="AU12" s="16">
        <v>0.33254359510450399</v>
      </c>
      <c r="AV12" s="16"/>
      <c r="AW12" s="16">
        <v>0.36984231048753102</v>
      </c>
      <c r="AX12" s="16">
        <v>0.25387331138969199</v>
      </c>
      <c r="AY12" s="16">
        <v>0.25387331138969199</v>
      </c>
      <c r="AZ12" s="16">
        <v>0.33522328757283698</v>
      </c>
      <c r="BA12" s="16">
        <v>0.44941143822011298</v>
      </c>
      <c r="BB12" s="16">
        <v>0.52102738425335005</v>
      </c>
      <c r="BC12" s="16">
        <v>0.18843190309621199</v>
      </c>
      <c r="BD12" s="16">
        <v>0.46960959934542201</v>
      </c>
      <c r="BE12" s="16">
        <v>0.64312328471681002</v>
      </c>
      <c r="BF12" s="16"/>
      <c r="BG12" s="16">
        <v>0.277589202451062</v>
      </c>
      <c r="BH12" s="16">
        <v>0.44915399523211702</v>
      </c>
      <c r="BI12" s="16">
        <v>0.59327983816035201</v>
      </c>
      <c r="BJ12" s="16">
        <v>0.404209982197133</v>
      </c>
      <c r="BK12" s="16">
        <v>0.33771926879964898</v>
      </c>
      <c r="BL12" s="16">
        <v>0.62040345844436695</v>
      </c>
      <c r="BM12" s="16"/>
      <c r="BN12" s="16">
        <v>0.37639430692365899</v>
      </c>
      <c r="BO12" s="16">
        <v>0.30723621105455801</v>
      </c>
      <c r="BP12" s="16">
        <v>0.41905250297371199</v>
      </c>
      <c r="BQ12" s="16">
        <v>0.32360795220409799</v>
      </c>
      <c r="BR12" s="16">
        <v>0.29341765628148903</v>
      </c>
      <c r="BS12" s="16">
        <v>0.47878410041465802</v>
      </c>
      <c r="BT12" s="16"/>
      <c r="BU12" s="16">
        <v>0.33564951832852602</v>
      </c>
      <c r="BV12" s="16">
        <v>0.33838997605051502</v>
      </c>
      <c r="BW12" s="16"/>
      <c r="BX12" s="16">
        <v>0.29554936551880401</v>
      </c>
      <c r="BY12" s="16">
        <v>0.36554228051573801</v>
      </c>
      <c r="BZ12" s="16"/>
      <c r="CA12" s="16">
        <v>0.37168621162587401</v>
      </c>
      <c r="CB12" s="16">
        <v>0.29819155771928402</v>
      </c>
    </row>
    <row r="13" spans="2:80" ht="29" x14ac:dyDescent="0.35">
      <c r="B13" s="17" t="s">
        <v>116</v>
      </c>
      <c r="C13" s="16">
        <v>0.33381821693012198</v>
      </c>
      <c r="D13" s="16">
        <v>0.33558111713887001</v>
      </c>
      <c r="E13" s="16">
        <v>0.332103857604579</v>
      </c>
      <c r="F13" s="16"/>
      <c r="G13" s="16">
        <v>0.32702516828364703</v>
      </c>
      <c r="H13" s="16">
        <v>0.35178919826448801</v>
      </c>
      <c r="I13" s="16">
        <v>0.32452733082869301</v>
      </c>
      <c r="J13" s="16"/>
      <c r="K13" s="16">
        <v>0.30528808049279299</v>
      </c>
      <c r="L13" s="16">
        <v>0.34623676301066802</v>
      </c>
      <c r="M13" s="16">
        <v>0.38166997452444401</v>
      </c>
      <c r="N13" s="16">
        <v>0.33458445660740899</v>
      </c>
      <c r="O13" s="16"/>
      <c r="P13" s="16">
        <v>0.37205111518596201</v>
      </c>
      <c r="Q13" s="16">
        <v>0.31905293893944198</v>
      </c>
      <c r="R13" s="16">
        <v>0.288462582524947</v>
      </c>
      <c r="S13" s="16">
        <v>0.34814609856689699</v>
      </c>
      <c r="T13" s="16">
        <v>0.3025156285476</v>
      </c>
      <c r="U13" s="16">
        <v>0.33629303349096401</v>
      </c>
      <c r="V13" s="16">
        <v>0.31293269179835298</v>
      </c>
      <c r="W13" s="16">
        <v>0.37380992943393998</v>
      </c>
      <c r="X13" s="16">
        <v>0.27351129986051398</v>
      </c>
      <c r="Y13" s="16">
        <v>0.39551480346252599</v>
      </c>
      <c r="Z13" s="16">
        <v>0.349877195904715</v>
      </c>
      <c r="AA13" s="16">
        <v>0.37327233270754601</v>
      </c>
      <c r="AB13" s="16"/>
      <c r="AC13" s="16">
        <v>0.36744408628603298</v>
      </c>
      <c r="AD13" s="16">
        <v>0.34241549428999002</v>
      </c>
      <c r="AE13" s="16">
        <v>0.292945200717661</v>
      </c>
      <c r="AF13" s="16">
        <v>0.30712870211098098</v>
      </c>
      <c r="AG13" s="16"/>
      <c r="AH13" s="16">
        <v>0.32001517450844402</v>
      </c>
      <c r="AI13" s="16">
        <v>0.32624848217503799</v>
      </c>
      <c r="AJ13" s="16">
        <v>0.37293875095659101</v>
      </c>
      <c r="AK13" s="16">
        <v>0.54913267692286705</v>
      </c>
      <c r="AL13" s="16"/>
      <c r="AM13" s="16">
        <v>0.36650895237125902</v>
      </c>
      <c r="AN13" s="16">
        <v>0.304827531528572</v>
      </c>
      <c r="AO13" s="16">
        <v>0.24283269051172501</v>
      </c>
      <c r="AP13" s="16"/>
      <c r="AQ13" s="16">
        <v>0.33390660763771202</v>
      </c>
      <c r="AR13" s="16">
        <v>0.32544610135112001</v>
      </c>
      <c r="AS13" s="16">
        <v>0.34482491735821202</v>
      </c>
      <c r="AT13" s="16">
        <v>0.33511599694926703</v>
      </c>
      <c r="AU13" s="16">
        <v>0.27682798780655499</v>
      </c>
      <c r="AV13" s="16"/>
      <c r="AW13" s="16">
        <v>0.34683137616425602</v>
      </c>
      <c r="AX13" s="16">
        <v>0.32562314145659099</v>
      </c>
      <c r="AY13" s="16">
        <v>0.32562314145659099</v>
      </c>
      <c r="AZ13" s="16">
        <v>0.374670601964882</v>
      </c>
      <c r="BA13" s="16">
        <v>0.34371769438529898</v>
      </c>
      <c r="BB13" s="16">
        <v>0.358730777314477</v>
      </c>
      <c r="BC13" s="16">
        <v>0.21739906397045</v>
      </c>
      <c r="BD13" s="16">
        <v>0.291742443892199</v>
      </c>
      <c r="BE13" s="16">
        <v>0.29421909961613502</v>
      </c>
      <c r="BF13" s="16"/>
      <c r="BG13" s="16">
        <v>0.32207227617495698</v>
      </c>
      <c r="BH13" s="16">
        <v>0.37814114566208701</v>
      </c>
      <c r="BI13" s="16">
        <v>0.405973748415831</v>
      </c>
      <c r="BJ13" s="16">
        <v>0.30766505483759599</v>
      </c>
      <c r="BK13" s="16">
        <v>0.32751859026062202</v>
      </c>
      <c r="BL13" s="16">
        <v>0.31204991895794598</v>
      </c>
      <c r="BM13" s="16"/>
      <c r="BN13" s="16">
        <v>0.39423290434453701</v>
      </c>
      <c r="BO13" s="16">
        <v>0.320811487544851</v>
      </c>
      <c r="BP13" s="16">
        <v>0.31632451544305601</v>
      </c>
      <c r="BQ13" s="16">
        <v>0.337689198551057</v>
      </c>
      <c r="BR13" s="16">
        <v>0.31444339924258802</v>
      </c>
      <c r="BS13" s="16">
        <v>0.33213745844548997</v>
      </c>
      <c r="BT13" s="16"/>
      <c r="BU13" s="16">
        <v>0.32814535927341099</v>
      </c>
      <c r="BV13" s="16">
        <v>0.34666949789649298</v>
      </c>
      <c r="BW13" s="16"/>
      <c r="BX13" s="16">
        <v>0.32474151563382198</v>
      </c>
      <c r="BY13" s="16">
        <v>0.34025969298893399</v>
      </c>
      <c r="BZ13" s="16"/>
      <c r="CA13" s="16">
        <v>0.36559427649527199</v>
      </c>
      <c r="CB13" s="16">
        <v>0.30804695262940002</v>
      </c>
    </row>
    <row r="14" spans="2:80" x14ac:dyDescent="0.35">
      <c r="B14" s="17" t="s">
        <v>117</v>
      </c>
      <c r="C14" s="16">
        <v>0.33193658506078899</v>
      </c>
      <c r="D14" s="16">
        <v>0.368326402077091</v>
      </c>
      <c r="E14" s="16">
        <v>0.296548749806607</v>
      </c>
      <c r="F14" s="16"/>
      <c r="G14" s="16">
        <v>0.31199455572488</v>
      </c>
      <c r="H14" s="16">
        <v>0.33316474255494399</v>
      </c>
      <c r="I14" s="16">
        <v>0.33918119436599198</v>
      </c>
      <c r="J14" s="16"/>
      <c r="K14" s="16">
        <v>0.33107466838511401</v>
      </c>
      <c r="L14" s="16">
        <v>0.31607481015484601</v>
      </c>
      <c r="M14" s="16">
        <v>0.38298438606621599</v>
      </c>
      <c r="N14" s="16">
        <v>0.32241909237507099</v>
      </c>
      <c r="O14" s="16"/>
      <c r="P14" s="16">
        <v>0.21908608769214999</v>
      </c>
      <c r="Q14" s="16">
        <v>0.39549932940981802</v>
      </c>
      <c r="R14" s="16">
        <v>0.36996818786159202</v>
      </c>
      <c r="S14" s="16">
        <v>0.29806858645218198</v>
      </c>
      <c r="T14" s="16">
        <v>0.373630366291543</v>
      </c>
      <c r="U14" s="16">
        <v>0.27141218696416097</v>
      </c>
      <c r="V14" s="16">
        <v>0.28429984978889</v>
      </c>
      <c r="W14" s="16">
        <v>0.357704109653109</v>
      </c>
      <c r="X14" s="16">
        <v>0.28866739662228602</v>
      </c>
      <c r="Y14" s="16">
        <v>0.41685226679954901</v>
      </c>
      <c r="Z14" s="16">
        <v>0.50853744023744996</v>
      </c>
      <c r="AA14" s="16">
        <v>0.37322207877796199</v>
      </c>
      <c r="AB14" s="16"/>
      <c r="AC14" s="16">
        <v>0.35042600036363603</v>
      </c>
      <c r="AD14" s="16">
        <v>0.33650699568416398</v>
      </c>
      <c r="AE14" s="16">
        <v>0.353310181512068</v>
      </c>
      <c r="AF14" s="16">
        <v>0.29807789725400402</v>
      </c>
      <c r="AG14" s="16"/>
      <c r="AH14" s="16">
        <v>0.33022461104059803</v>
      </c>
      <c r="AI14" s="16">
        <v>0.31649375044768202</v>
      </c>
      <c r="AJ14" s="16">
        <v>0.39504938125139299</v>
      </c>
      <c r="AK14" s="16">
        <v>0.483709352459193</v>
      </c>
      <c r="AL14" s="16"/>
      <c r="AM14" s="16">
        <v>0.35744008133024202</v>
      </c>
      <c r="AN14" s="16">
        <v>0.32128882587888102</v>
      </c>
      <c r="AO14" s="16">
        <v>0.19735453129115199</v>
      </c>
      <c r="AP14" s="16"/>
      <c r="AQ14" s="16">
        <v>0.33699463139685798</v>
      </c>
      <c r="AR14" s="16">
        <v>0.32508676323456198</v>
      </c>
      <c r="AS14" s="16">
        <v>0.34573275015473898</v>
      </c>
      <c r="AT14" s="16">
        <v>0.26916224136503702</v>
      </c>
      <c r="AU14" s="16">
        <v>0.25756192723642402</v>
      </c>
      <c r="AV14" s="16"/>
      <c r="AW14" s="16">
        <v>0.34766573161050002</v>
      </c>
      <c r="AX14" s="16">
        <v>0.33736514120843503</v>
      </c>
      <c r="AY14" s="16">
        <v>0.33736514120843503</v>
      </c>
      <c r="AZ14" s="16">
        <v>0.344736512100913</v>
      </c>
      <c r="BA14" s="16">
        <v>0.30187077299906501</v>
      </c>
      <c r="BB14" s="16">
        <v>0.47070527211401397</v>
      </c>
      <c r="BC14" s="16">
        <v>4.5777148790132498E-2</v>
      </c>
      <c r="BD14" s="16">
        <v>0.17072646556475701</v>
      </c>
      <c r="BE14" s="16">
        <v>0.475254878304401</v>
      </c>
      <c r="BF14" s="16"/>
      <c r="BG14" s="16">
        <v>0.34495216620076402</v>
      </c>
      <c r="BH14" s="16">
        <v>0.34631083575391403</v>
      </c>
      <c r="BI14" s="16">
        <v>0.241992555147796</v>
      </c>
      <c r="BJ14" s="16">
        <v>0.22223780923897901</v>
      </c>
      <c r="BK14" s="16">
        <v>0.33523317283475601</v>
      </c>
      <c r="BL14" s="16">
        <v>0.49175650639968199</v>
      </c>
      <c r="BM14" s="16"/>
      <c r="BN14" s="16">
        <v>0.25852793458017798</v>
      </c>
      <c r="BO14" s="16">
        <v>0.288331819982379</v>
      </c>
      <c r="BP14" s="16">
        <v>0.358576590956523</v>
      </c>
      <c r="BQ14" s="16">
        <v>0.38743216736007002</v>
      </c>
      <c r="BR14" s="16">
        <v>0.37934992322448102</v>
      </c>
      <c r="BS14" s="16">
        <v>0.40429009556958101</v>
      </c>
      <c r="BT14" s="16"/>
      <c r="BU14" s="16">
        <v>0.33966951574329202</v>
      </c>
      <c r="BV14" s="16">
        <v>0.31441841857255498</v>
      </c>
      <c r="BW14" s="16"/>
      <c r="BX14" s="16">
        <v>0.34743864538735197</v>
      </c>
      <c r="BY14" s="16">
        <v>0.32093521493786598</v>
      </c>
      <c r="BZ14" s="16"/>
      <c r="CA14" s="16">
        <v>0.332866130025611</v>
      </c>
      <c r="CB14" s="16">
        <v>0.33745410431022899</v>
      </c>
    </row>
    <row r="15" spans="2:80" ht="29" x14ac:dyDescent="0.35">
      <c r="B15" s="17" t="s">
        <v>118</v>
      </c>
      <c r="C15" s="16">
        <v>0.23619063482174399</v>
      </c>
      <c r="D15" s="16">
        <v>0.21383530580947399</v>
      </c>
      <c r="E15" s="16">
        <v>0.25793041712910902</v>
      </c>
      <c r="F15" s="16"/>
      <c r="G15" s="16">
        <v>0.356642045364431</v>
      </c>
      <c r="H15" s="16">
        <v>0.23094689498439899</v>
      </c>
      <c r="I15" s="16">
        <v>0.19097595846214899</v>
      </c>
      <c r="J15" s="16"/>
      <c r="K15" s="16">
        <v>0.20018661851825201</v>
      </c>
      <c r="L15" s="16">
        <v>0.23674673567735299</v>
      </c>
      <c r="M15" s="16">
        <v>0.266701800833057</v>
      </c>
      <c r="N15" s="16">
        <v>0.27935288446323497</v>
      </c>
      <c r="O15" s="16"/>
      <c r="P15" s="16">
        <v>0.28646085396448301</v>
      </c>
      <c r="Q15" s="16">
        <v>0.234325071669617</v>
      </c>
      <c r="R15" s="16">
        <v>0.14860531687702599</v>
      </c>
      <c r="S15" s="16">
        <v>0.24253046356342201</v>
      </c>
      <c r="T15" s="16">
        <v>0.285004652645999</v>
      </c>
      <c r="U15" s="16">
        <v>0.29425975914464803</v>
      </c>
      <c r="V15" s="16">
        <v>0.165444318582469</v>
      </c>
      <c r="W15" s="16">
        <v>0.16270037795341499</v>
      </c>
      <c r="X15" s="16">
        <v>0.133714690646178</v>
      </c>
      <c r="Y15" s="16">
        <v>0.319003929636759</v>
      </c>
      <c r="Z15" s="16">
        <v>0.27164684215260498</v>
      </c>
      <c r="AA15" s="16">
        <v>0.28794615946729202</v>
      </c>
      <c r="AB15" s="16"/>
      <c r="AC15" s="16">
        <v>0.28607776420583703</v>
      </c>
      <c r="AD15" s="16">
        <v>0.23999703489857499</v>
      </c>
      <c r="AE15" s="16">
        <v>0.25404511041675798</v>
      </c>
      <c r="AF15" s="16">
        <v>0.171737977845835</v>
      </c>
      <c r="AG15" s="16"/>
      <c r="AH15" s="16">
        <v>0.24157696543918999</v>
      </c>
      <c r="AI15" s="16">
        <v>0.20502255265222299</v>
      </c>
      <c r="AJ15" s="16">
        <v>0.24929313021875901</v>
      </c>
      <c r="AK15" s="16">
        <v>0.381048270571891</v>
      </c>
      <c r="AL15" s="16"/>
      <c r="AM15" s="16">
        <v>0.25738697745325101</v>
      </c>
      <c r="AN15" s="16">
        <v>0.219005187064329</v>
      </c>
      <c r="AO15" s="16">
        <v>0.16731775658818299</v>
      </c>
      <c r="AP15" s="16"/>
      <c r="AQ15" s="16">
        <v>0.24110858798245</v>
      </c>
      <c r="AR15" s="16">
        <v>0.212456893209062</v>
      </c>
      <c r="AS15" s="16">
        <v>0.21981054736984099</v>
      </c>
      <c r="AT15" s="16">
        <v>0.25715567546731999</v>
      </c>
      <c r="AU15" s="16">
        <v>0.22673532090015699</v>
      </c>
      <c r="AV15" s="16"/>
      <c r="AW15" s="16">
        <v>0.26960655872184702</v>
      </c>
      <c r="AX15" s="16">
        <v>0.17557122665038999</v>
      </c>
      <c r="AY15" s="16">
        <v>0.17557122665038999</v>
      </c>
      <c r="AZ15" s="16">
        <v>0.25102786548560602</v>
      </c>
      <c r="BA15" s="16">
        <v>0.29929096266872701</v>
      </c>
      <c r="BB15" s="16">
        <v>0.20110723229830199</v>
      </c>
      <c r="BC15" s="16">
        <v>0.26668959748450699</v>
      </c>
      <c r="BD15" s="16">
        <v>0.350587715669478</v>
      </c>
      <c r="BE15" s="16">
        <v>0.369621314222907</v>
      </c>
      <c r="BF15" s="16"/>
      <c r="BG15" s="16">
        <v>0.18125179037615199</v>
      </c>
      <c r="BH15" s="16">
        <v>0.35279004613610998</v>
      </c>
      <c r="BI15" s="16">
        <v>0.42362068905133499</v>
      </c>
      <c r="BJ15" s="16">
        <v>0.28983763930008699</v>
      </c>
      <c r="BK15" s="16">
        <v>0.23218494404817899</v>
      </c>
      <c r="BL15" s="16">
        <v>0.52597008754422003</v>
      </c>
      <c r="BM15" s="16"/>
      <c r="BN15" s="16">
        <v>0.29404265060053703</v>
      </c>
      <c r="BO15" s="16">
        <v>0.25099303023330499</v>
      </c>
      <c r="BP15" s="16">
        <v>0.29164444782499499</v>
      </c>
      <c r="BQ15" s="16">
        <v>0.18937295289808001</v>
      </c>
      <c r="BR15" s="16">
        <v>0.190547932527241</v>
      </c>
      <c r="BS15" s="16">
        <v>0.22628141264016</v>
      </c>
      <c r="BT15" s="16"/>
      <c r="BU15" s="16">
        <v>0.22962594848683501</v>
      </c>
      <c r="BV15" s="16">
        <v>0.25106226278268901</v>
      </c>
      <c r="BW15" s="16"/>
      <c r="BX15" s="16">
        <v>0.21110292229094901</v>
      </c>
      <c r="BY15" s="16">
        <v>0.253994668948475</v>
      </c>
      <c r="BZ15" s="16"/>
      <c r="CA15" s="16">
        <v>0.23734601258723201</v>
      </c>
      <c r="CB15" s="16">
        <v>0.23117126165580501</v>
      </c>
    </row>
    <row r="16" spans="2:80" ht="29" x14ac:dyDescent="0.35">
      <c r="B16" s="17" t="s">
        <v>119</v>
      </c>
      <c r="C16" s="16">
        <v>0.168386110040503</v>
      </c>
      <c r="D16" s="16">
        <v>0.15470956568073099</v>
      </c>
      <c r="E16" s="16">
        <v>0.181686075204749</v>
      </c>
      <c r="F16" s="16"/>
      <c r="G16" s="16">
        <v>0.27969231767964198</v>
      </c>
      <c r="H16" s="16">
        <v>0.221713735380409</v>
      </c>
      <c r="I16" s="16">
        <v>8.7633460831009397E-2</v>
      </c>
      <c r="J16" s="16"/>
      <c r="K16" s="16">
        <v>0.137549655193969</v>
      </c>
      <c r="L16" s="16">
        <v>0.147996956561146</v>
      </c>
      <c r="M16" s="16">
        <v>0.21369093870238901</v>
      </c>
      <c r="N16" s="16">
        <v>0.22059081212096601</v>
      </c>
      <c r="O16" s="16"/>
      <c r="P16" s="16">
        <v>0.163725536520061</v>
      </c>
      <c r="Q16" s="16">
        <v>0.23608756264695999</v>
      </c>
      <c r="R16" s="16">
        <v>0.126041806323554</v>
      </c>
      <c r="S16" s="16">
        <v>0.13856625543738799</v>
      </c>
      <c r="T16" s="16">
        <v>0.18499808293574899</v>
      </c>
      <c r="U16" s="16">
        <v>0.17037979366813699</v>
      </c>
      <c r="V16" s="16">
        <v>0.16431328396532199</v>
      </c>
      <c r="W16" s="16">
        <v>0.16361147002461199</v>
      </c>
      <c r="X16" s="16">
        <v>0.12615731617807199</v>
      </c>
      <c r="Y16" s="16">
        <v>0.14308557809893099</v>
      </c>
      <c r="Z16" s="16">
        <v>0.22924607766337701</v>
      </c>
      <c r="AA16" s="16">
        <v>0.20201109590433</v>
      </c>
      <c r="AB16" s="16"/>
      <c r="AC16" s="16">
        <v>0.22386379346022001</v>
      </c>
      <c r="AD16" s="16">
        <v>0.14025612923728001</v>
      </c>
      <c r="AE16" s="16">
        <v>0.16518104338475501</v>
      </c>
      <c r="AF16" s="16">
        <v>0.156275164310055</v>
      </c>
      <c r="AG16" s="16"/>
      <c r="AH16" s="16">
        <v>0.16378024266470201</v>
      </c>
      <c r="AI16" s="16">
        <v>0.17448277749232899</v>
      </c>
      <c r="AJ16" s="16">
        <v>0.19349776784837899</v>
      </c>
      <c r="AK16" s="16">
        <v>0.18924137267562499</v>
      </c>
      <c r="AL16" s="16"/>
      <c r="AM16" s="16">
        <v>0.17554633870208</v>
      </c>
      <c r="AN16" s="16">
        <v>0.15522738689750401</v>
      </c>
      <c r="AO16" s="16">
        <v>0.179460162791797</v>
      </c>
      <c r="AP16" s="16"/>
      <c r="AQ16" s="16">
        <v>0.12653971633029801</v>
      </c>
      <c r="AR16" s="16">
        <v>0.219731479452142</v>
      </c>
      <c r="AS16" s="16">
        <v>0.13104352469208599</v>
      </c>
      <c r="AT16" s="16">
        <v>8.4409440209348097E-2</v>
      </c>
      <c r="AU16" s="16">
        <v>0.25952725400249399</v>
      </c>
      <c r="AV16" s="16"/>
      <c r="AW16" s="16">
        <v>0.13206812190148801</v>
      </c>
      <c r="AX16" s="16">
        <v>6.2152393633935703E-2</v>
      </c>
      <c r="AY16" s="16">
        <v>6.2152393633935703E-2</v>
      </c>
      <c r="AZ16" s="16">
        <v>0.247861983419741</v>
      </c>
      <c r="BA16" s="16">
        <v>0.271589546930463</v>
      </c>
      <c r="BB16" s="16">
        <v>0.42826163016261498</v>
      </c>
      <c r="BC16" s="16">
        <v>9.5158400090410905E-2</v>
      </c>
      <c r="BD16" s="16">
        <v>0.244804543092486</v>
      </c>
      <c r="BE16" s="16">
        <v>0.26419975014706698</v>
      </c>
      <c r="BF16" s="16"/>
      <c r="BG16" s="16">
        <v>0.12147077026462801</v>
      </c>
      <c r="BH16" s="16">
        <v>0.27680021007970002</v>
      </c>
      <c r="BI16" s="16">
        <v>0.25317876734887002</v>
      </c>
      <c r="BJ16" s="16">
        <v>0.196366382843291</v>
      </c>
      <c r="BK16" s="16">
        <v>0.26421680963524402</v>
      </c>
      <c r="BL16" s="16">
        <v>9.4196340811923504E-2</v>
      </c>
      <c r="BM16" s="16"/>
      <c r="BN16" s="16">
        <v>0.191353326059512</v>
      </c>
      <c r="BO16" s="16">
        <v>0.159931304342664</v>
      </c>
      <c r="BP16" s="16">
        <v>0.21188286888327601</v>
      </c>
      <c r="BQ16" s="16">
        <v>0.189979954556865</v>
      </c>
      <c r="BR16" s="16">
        <v>0.13463793713345901</v>
      </c>
      <c r="BS16" s="16">
        <v>9.6643531812699093E-2</v>
      </c>
      <c r="BT16" s="16"/>
      <c r="BU16" s="16">
        <v>0.17112829121655801</v>
      </c>
      <c r="BV16" s="16">
        <v>0.162173978009924</v>
      </c>
      <c r="BW16" s="16"/>
      <c r="BX16" s="16">
        <v>0.152334823177465</v>
      </c>
      <c r="BY16" s="16">
        <v>0.17977725057341001</v>
      </c>
      <c r="BZ16" s="16"/>
      <c r="CA16" s="16">
        <v>0.157172048856598</v>
      </c>
      <c r="CB16" s="16">
        <v>0.17556832119431601</v>
      </c>
    </row>
    <row r="17" spans="2:80" ht="29" x14ac:dyDescent="0.35">
      <c r="B17" s="17" t="s">
        <v>120</v>
      </c>
      <c r="C17" s="16">
        <v>0.15538727802666999</v>
      </c>
      <c r="D17" s="16">
        <v>0.162651764534362</v>
      </c>
      <c r="E17" s="16">
        <v>0.14832281678947101</v>
      </c>
      <c r="F17" s="16"/>
      <c r="G17" s="16">
        <v>0.25858201407865999</v>
      </c>
      <c r="H17" s="16">
        <v>0.158513859472205</v>
      </c>
      <c r="I17" s="16">
        <v>0.111546263772239</v>
      </c>
      <c r="J17" s="16"/>
      <c r="K17" s="16">
        <v>0.13748961785250799</v>
      </c>
      <c r="L17" s="16">
        <v>0.14886304974112899</v>
      </c>
      <c r="M17" s="16">
        <v>0.21855008130990899</v>
      </c>
      <c r="N17" s="16">
        <v>0.15614681324468099</v>
      </c>
      <c r="O17" s="16"/>
      <c r="P17" s="16">
        <v>0.208052094497201</v>
      </c>
      <c r="Q17" s="16">
        <v>0.15957300220859599</v>
      </c>
      <c r="R17" s="16">
        <v>7.1176152583102101E-2</v>
      </c>
      <c r="S17" s="16">
        <v>0.13945451178356599</v>
      </c>
      <c r="T17" s="16">
        <v>0.177360448996499</v>
      </c>
      <c r="U17" s="16">
        <v>0.20349759878519599</v>
      </c>
      <c r="V17" s="16">
        <v>3.3616201977701897E-2</v>
      </c>
      <c r="W17" s="16">
        <v>0.105523228023579</v>
      </c>
      <c r="X17" s="16">
        <v>0.14101243201185101</v>
      </c>
      <c r="Y17" s="16">
        <v>0.19017536557595099</v>
      </c>
      <c r="Z17" s="16">
        <v>0.21590820268178301</v>
      </c>
      <c r="AA17" s="16">
        <v>0.20334458709542599</v>
      </c>
      <c r="AB17" s="16"/>
      <c r="AC17" s="16">
        <v>0.17313943604423901</v>
      </c>
      <c r="AD17" s="16">
        <v>0.15815157581759101</v>
      </c>
      <c r="AE17" s="16">
        <v>0.14161278850384501</v>
      </c>
      <c r="AF17" s="16">
        <v>0.13906574406621899</v>
      </c>
      <c r="AG17" s="16"/>
      <c r="AH17" s="16">
        <v>0.158481144768396</v>
      </c>
      <c r="AI17" s="16">
        <v>0.14959912165921099</v>
      </c>
      <c r="AJ17" s="16">
        <v>0.138942945484817</v>
      </c>
      <c r="AK17" s="16">
        <v>0.19590434247911001</v>
      </c>
      <c r="AL17" s="16"/>
      <c r="AM17" s="16">
        <v>0.16705474782712901</v>
      </c>
      <c r="AN17" s="16">
        <v>0.14001477453568301</v>
      </c>
      <c r="AO17" s="16">
        <v>0.14273894944552001</v>
      </c>
      <c r="AP17" s="16"/>
      <c r="AQ17" s="16">
        <v>0.152212477579654</v>
      </c>
      <c r="AR17" s="16">
        <v>0.15847969688675501</v>
      </c>
      <c r="AS17" s="16">
        <v>0.15035767372057601</v>
      </c>
      <c r="AT17" s="16">
        <v>0</v>
      </c>
      <c r="AU17" s="16">
        <v>0.14366406073896901</v>
      </c>
      <c r="AV17" s="16"/>
      <c r="AW17" s="16">
        <v>0.10237620051070299</v>
      </c>
      <c r="AX17" s="16">
        <v>9.9875319149847305E-2</v>
      </c>
      <c r="AY17" s="16">
        <v>9.9875319149847305E-2</v>
      </c>
      <c r="AZ17" s="16">
        <v>0.21865547444095301</v>
      </c>
      <c r="BA17" s="16">
        <v>0.19474986347321499</v>
      </c>
      <c r="BB17" s="16">
        <v>0.19825821783536501</v>
      </c>
      <c r="BC17" s="16">
        <v>0.108139433577203</v>
      </c>
      <c r="BD17" s="16">
        <v>0.27492721239217699</v>
      </c>
      <c r="BE17" s="16">
        <v>0.38615613030338702</v>
      </c>
      <c r="BF17" s="16"/>
      <c r="BG17" s="16">
        <v>0.12555381918481101</v>
      </c>
      <c r="BH17" s="16">
        <v>0.218262628187016</v>
      </c>
      <c r="BI17" s="16">
        <v>0.235527065162566</v>
      </c>
      <c r="BJ17" s="16">
        <v>0.17297782270614601</v>
      </c>
      <c r="BK17" s="16">
        <v>0.18417250453975201</v>
      </c>
      <c r="BL17" s="16">
        <v>0.31204991895794598</v>
      </c>
      <c r="BM17" s="16"/>
      <c r="BN17" s="16">
        <v>0.184966188167204</v>
      </c>
      <c r="BO17" s="16">
        <v>0.162765248757863</v>
      </c>
      <c r="BP17" s="16">
        <v>0.210407212339245</v>
      </c>
      <c r="BQ17" s="16">
        <v>0.163556894653311</v>
      </c>
      <c r="BR17" s="16">
        <v>9.5623875302620495E-2</v>
      </c>
      <c r="BS17" s="16">
        <v>8.3132144281100107E-2</v>
      </c>
      <c r="BT17" s="16"/>
      <c r="BU17" s="16">
        <v>0.153949205543113</v>
      </c>
      <c r="BV17" s="16">
        <v>0.158645084700936</v>
      </c>
      <c r="BW17" s="16"/>
      <c r="BX17" s="16">
        <v>0.14264543916529099</v>
      </c>
      <c r="BY17" s="16">
        <v>0.16442979769229599</v>
      </c>
      <c r="BZ17" s="16"/>
      <c r="CA17" s="16">
        <v>0.16168372557493599</v>
      </c>
      <c r="CB17" s="16">
        <v>0.14558607634957599</v>
      </c>
    </row>
    <row r="18" spans="2:80" x14ac:dyDescent="0.35">
      <c r="B18" s="17" t="s">
        <v>98</v>
      </c>
      <c r="C18" s="16">
        <v>1.5287185995352E-2</v>
      </c>
      <c r="D18" s="16">
        <v>8.0288246341245501E-3</v>
      </c>
      <c r="E18" s="16">
        <v>2.2345690739999799E-2</v>
      </c>
      <c r="F18" s="16"/>
      <c r="G18" s="16">
        <v>4.6252701119400396E-3</v>
      </c>
      <c r="H18" s="16">
        <v>8.4453426208845606E-3</v>
      </c>
      <c r="I18" s="16">
        <v>2.4183789969158601E-2</v>
      </c>
      <c r="J18" s="16"/>
      <c r="K18" s="16">
        <v>9.8776375642037808E-3</v>
      </c>
      <c r="L18" s="16">
        <v>1.14476249838893E-2</v>
      </c>
      <c r="M18" s="16">
        <v>3.8913331082092502E-2</v>
      </c>
      <c r="N18" s="16">
        <v>1.46917863565405E-2</v>
      </c>
      <c r="O18" s="16"/>
      <c r="P18" s="16">
        <v>3.0948793243827401E-2</v>
      </c>
      <c r="Q18" s="16">
        <v>7.8423721583731794E-3</v>
      </c>
      <c r="R18" s="16">
        <v>1.23067281129267E-2</v>
      </c>
      <c r="S18" s="16">
        <v>0</v>
      </c>
      <c r="T18" s="16">
        <v>5.8221124292848099E-2</v>
      </c>
      <c r="U18" s="16">
        <v>1.289207940198E-2</v>
      </c>
      <c r="V18" s="16">
        <v>1.14619466482815E-2</v>
      </c>
      <c r="W18" s="16">
        <v>0</v>
      </c>
      <c r="X18" s="16">
        <v>1.7106734176299501E-2</v>
      </c>
      <c r="Y18" s="16">
        <v>0</v>
      </c>
      <c r="Z18" s="16">
        <v>1.87709057934623E-2</v>
      </c>
      <c r="AA18" s="16">
        <v>0</v>
      </c>
      <c r="AB18" s="16"/>
      <c r="AC18" s="16">
        <v>1.53265795865899E-2</v>
      </c>
      <c r="AD18" s="16">
        <v>1.1097870962294301E-2</v>
      </c>
      <c r="AE18" s="16">
        <v>1.5790727093404198E-2</v>
      </c>
      <c r="AF18" s="16">
        <v>8.9225909571061194E-3</v>
      </c>
      <c r="AG18" s="16"/>
      <c r="AH18" s="16">
        <v>2.1246147367515199E-2</v>
      </c>
      <c r="AI18" s="16">
        <v>7.6249096671761503E-3</v>
      </c>
      <c r="AJ18" s="16">
        <v>0</v>
      </c>
      <c r="AK18" s="16">
        <v>0</v>
      </c>
      <c r="AL18" s="16"/>
      <c r="AM18" s="16">
        <v>2.1773373024853299E-2</v>
      </c>
      <c r="AN18" s="16">
        <v>4.5281578262046001E-3</v>
      </c>
      <c r="AO18" s="16">
        <v>3.1812217559601098E-2</v>
      </c>
      <c r="AP18" s="16"/>
      <c r="AQ18" s="16">
        <v>1.6194953558919398E-2</v>
      </c>
      <c r="AR18" s="16">
        <v>8.3232772476731706E-3</v>
      </c>
      <c r="AS18" s="16">
        <v>0</v>
      </c>
      <c r="AT18" s="16">
        <v>0.117974849621252</v>
      </c>
      <c r="AU18" s="16">
        <v>1.41072527058118E-2</v>
      </c>
      <c r="AV18" s="16"/>
      <c r="AW18" s="16">
        <v>9.5125991721066297E-2</v>
      </c>
      <c r="AX18" s="16">
        <v>1.71760175411384E-2</v>
      </c>
      <c r="AY18" s="16">
        <v>1.71760175411384E-2</v>
      </c>
      <c r="AZ18" s="16">
        <v>3.6415305835206602E-3</v>
      </c>
      <c r="BA18" s="16">
        <v>6.7493689186812504E-3</v>
      </c>
      <c r="BB18" s="16">
        <v>0</v>
      </c>
      <c r="BC18" s="16">
        <v>0</v>
      </c>
      <c r="BD18" s="16">
        <v>0</v>
      </c>
      <c r="BE18" s="16">
        <v>0</v>
      </c>
      <c r="BF18" s="16"/>
      <c r="BG18" s="16">
        <v>1.4840049462844399E-2</v>
      </c>
      <c r="BH18" s="16">
        <v>9.2421103862572306E-3</v>
      </c>
      <c r="BI18" s="16">
        <v>1.78741594080855E-2</v>
      </c>
      <c r="BJ18" s="16">
        <v>1.66493165658184E-2</v>
      </c>
      <c r="BK18" s="16">
        <v>3.1965010015462897E-2</v>
      </c>
      <c r="BL18" s="16">
        <v>0</v>
      </c>
      <c r="BM18" s="16"/>
      <c r="BN18" s="16">
        <v>2.8484555282741901E-2</v>
      </c>
      <c r="BO18" s="16">
        <v>1.5110504165526501E-2</v>
      </c>
      <c r="BP18" s="16">
        <v>0</v>
      </c>
      <c r="BQ18" s="16">
        <v>1.36111791162031E-2</v>
      </c>
      <c r="BR18" s="16">
        <v>1.41338268532158E-2</v>
      </c>
      <c r="BS18" s="16">
        <v>1.8421294481391001E-2</v>
      </c>
      <c r="BT18" s="16"/>
      <c r="BU18" s="16">
        <v>1.6211272410838098E-2</v>
      </c>
      <c r="BV18" s="16">
        <v>1.31937623839613E-2</v>
      </c>
      <c r="BW18" s="16"/>
      <c r="BX18" s="16">
        <v>2.0437156087684299E-2</v>
      </c>
      <c r="BY18" s="16">
        <v>1.1632399088695001E-2</v>
      </c>
      <c r="BZ18" s="16"/>
      <c r="CA18" s="16">
        <v>1.8853182466216499E-2</v>
      </c>
      <c r="CB18" s="16">
        <v>1.0402967599675E-2</v>
      </c>
    </row>
    <row r="19" spans="2:80" x14ac:dyDescent="0.35">
      <c r="B19" s="17" t="s">
        <v>121</v>
      </c>
      <c r="C19" s="18">
        <v>0.14744029532372199</v>
      </c>
      <c r="D19" s="18">
        <v>0.18477736779454901</v>
      </c>
      <c r="E19" s="18">
        <v>0.11113128698550701</v>
      </c>
      <c r="F19" s="18"/>
      <c r="G19" s="18">
        <v>9.2153000499000201E-2</v>
      </c>
      <c r="H19" s="18">
        <v>0.13715274356349899</v>
      </c>
      <c r="I19" s="18">
        <v>0.17669800380452699</v>
      </c>
      <c r="J19" s="18"/>
      <c r="K19" s="18">
        <v>0.205346051877698</v>
      </c>
      <c r="L19" s="18">
        <v>0.13306459281680799</v>
      </c>
      <c r="M19" s="18">
        <v>6.9567396862261793E-2</v>
      </c>
      <c r="N19" s="18">
        <v>0.11768461724094501</v>
      </c>
      <c r="O19" s="18"/>
      <c r="P19" s="18">
        <v>0.14071018970976701</v>
      </c>
      <c r="Q19" s="18">
        <v>0.140842248960625</v>
      </c>
      <c r="R19" s="18">
        <v>0.176068295933794</v>
      </c>
      <c r="S19" s="18">
        <v>0.16271677514812199</v>
      </c>
      <c r="T19" s="18">
        <v>0.14477824457997401</v>
      </c>
      <c r="U19" s="18">
        <v>0.12850535311967001</v>
      </c>
      <c r="V19" s="18">
        <v>0.15409274944568499</v>
      </c>
      <c r="W19" s="18">
        <v>0.14316495240240401</v>
      </c>
      <c r="X19" s="18">
        <v>0.15688094842339101</v>
      </c>
      <c r="Y19" s="18">
        <v>0.16403219627896201</v>
      </c>
      <c r="Z19" s="18">
        <v>8.1548344568091999E-2</v>
      </c>
      <c r="AA19" s="18">
        <v>0.161371447767445</v>
      </c>
      <c r="AB19" s="18"/>
      <c r="AC19" s="18">
        <v>7.9889619514143806E-2</v>
      </c>
      <c r="AD19" s="18">
        <v>0.14625354502888099</v>
      </c>
      <c r="AE19" s="18">
        <v>0.15189845282375899</v>
      </c>
      <c r="AF19" s="18">
        <v>0.244433834324775</v>
      </c>
      <c r="AG19" s="18"/>
      <c r="AH19" s="18">
        <v>0.12749636615163901</v>
      </c>
      <c r="AI19" s="18">
        <v>0.20483038963450501</v>
      </c>
      <c r="AJ19" s="18">
        <v>0.13276054952041699</v>
      </c>
      <c r="AK19" s="18">
        <v>0.124756014986389</v>
      </c>
      <c r="AL19" s="18"/>
      <c r="AM19" s="18">
        <v>0.13455891399377901</v>
      </c>
      <c r="AN19" s="18">
        <v>0.16127106729205501</v>
      </c>
      <c r="AO19" s="18">
        <v>0.16814306696576201</v>
      </c>
      <c r="AP19" s="18"/>
      <c r="AQ19" s="18">
        <v>0.17264068442125799</v>
      </c>
      <c r="AR19" s="18">
        <v>0.104008022043644</v>
      </c>
      <c r="AS19" s="18">
        <v>0.168447813211377</v>
      </c>
      <c r="AT19" s="18">
        <v>9.9805173287405999E-2</v>
      </c>
      <c r="AU19" s="18">
        <v>0.14452158206976701</v>
      </c>
      <c r="AV19" s="18"/>
      <c r="AW19" s="18">
        <v>7.0000208967733901E-2</v>
      </c>
      <c r="AX19" s="18">
        <v>0.184963175442318</v>
      </c>
      <c r="AY19" s="18">
        <v>0.184963175442318</v>
      </c>
      <c r="AZ19" s="18">
        <v>0.150433919586657</v>
      </c>
      <c r="BA19" s="18">
        <v>0.104946378300138</v>
      </c>
      <c r="BB19" s="18">
        <v>0.154058655565389</v>
      </c>
      <c r="BC19" s="18">
        <v>9.5246720558385997E-2</v>
      </c>
      <c r="BD19" s="18">
        <v>5.9291700945425102E-2</v>
      </c>
      <c r="BE19" s="18">
        <v>0</v>
      </c>
      <c r="BF19" s="18"/>
      <c r="BG19" s="18">
        <v>0.17623171072642699</v>
      </c>
      <c r="BH19" s="18">
        <v>9.6591167546718995E-2</v>
      </c>
      <c r="BI19" s="18">
        <v>2.1098192784256599E-2</v>
      </c>
      <c r="BJ19" s="18">
        <v>0.127808722595083</v>
      </c>
      <c r="BK19" s="18">
        <v>0.123843110736215</v>
      </c>
      <c r="BL19" s="18">
        <v>0.108186842560408</v>
      </c>
      <c r="BM19" s="18"/>
      <c r="BN19" s="18">
        <v>8.7635869817807799E-2</v>
      </c>
      <c r="BO19" s="18">
        <v>0.17536273242986</v>
      </c>
      <c r="BP19" s="18">
        <v>0.113083284691071</v>
      </c>
      <c r="BQ19" s="18">
        <v>0.128081394785929</v>
      </c>
      <c r="BR19" s="18">
        <v>0.16738023113129399</v>
      </c>
      <c r="BS19" s="18">
        <v>0.18784767636900099</v>
      </c>
      <c r="BT19" s="18"/>
      <c r="BU19" s="18">
        <v>0.137624642502677</v>
      </c>
      <c r="BV19" s="18">
        <v>0.16967665659084599</v>
      </c>
      <c r="BW19" s="18"/>
      <c r="BX19" s="18">
        <v>0.13587051787059501</v>
      </c>
      <c r="BY19" s="18">
        <v>0.155651036432993</v>
      </c>
      <c r="BZ19" s="18"/>
      <c r="CA19" s="18">
        <v>0.118079004693131</v>
      </c>
      <c r="CB19" s="18">
        <v>0.179200561155899</v>
      </c>
    </row>
    <row r="20" spans="2:80" x14ac:dyDescent="0.35">
      <c r="B20" s="15"/>
    </row>
    <row r="21" spans="2:80" x14ac:dyDescent="0.35">
      <c r="B21" t="s">
        <v>101</v>
      </c>
    </row>
    <row r="22" spans="2:80" x14ac:dyDescent="0.35">
      <c r="B22" t="s">
        <v>102</v>
      </c>
    </row>
    <row r="24" spans="2:80" x14ac:dyDescent="0.35">
      <c r="B24"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B22"/>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130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123</v>
      </c>
      <c r="C9" s="16">
        <v>2.48212541041191E-2</v>
      </c>
      <c r="D9" s="16">
        <v>2.84007844320701E-2</v>
      </c>
      <c r="E9" s="16">
        <v>2.13402849781648E-2</v>
      </c>
      <c r="F9" s="16"/>
      <c r="G9" s="16">
        <v>1.6434924510441401E-2</v>
      </c>
      <c r="H9" s="16">
        <v>3.3859636173813899E-2</v>
      </c>
      <c r="I9" s="16">
        <v>2.2158958500768499E-2</v>
      </c>
      <c r="J9" s="16"/>
      <c r="K9" s="16">
        <v>2.4025491634676099E-2</v>
      </c>
      <c r="L9" s="16">
        <v>1.38781207686827E-2</v>
      </c>
      <c r="M9" s="16">
        <v>3.60607079528696E-2</v>
      </c>
      <c r="N9" s="16">
        <v>3.3994497907639899E-2</v>
      </c>
      <c r="O9" s="16"/>
      <c r="P9" s="16">
        <v>4.6048633324939803E-2</v>
      </c>
      <c r="Q9" s="16">
        <v>1.4005503600865299E-2</v>
      </c>
      <c r="R9" s="16">
        <v>3.5785348329853202E-2</v>
      </c>
      <c r="S9" s="16">
        <v>2.0282652787689499E-2</v>
      </c>
      <c r="T9" s="16">
        <v>1.33415185777501E-2</v>
      </c>
      <c r="U9" s="16">
        <v>2.5339486470608501E-2</v>
      </c>
      <c r="V9" s="16">
        <v>2.2694668935136299E-2</v>
      </c>
      <c r="W9" s="16">
        <v>0</v>
      </c>
      <c r="X9" s="16">
        <v>3.38605747076531E-2</v>
      </c>
      <c r="Y9" s="16">
        <v>2.0941314323105999E-2</v>
      </c>
      <c r="Z9" s="16">
        <v>0</v>
      </c>
      <c r="AA9" s="16">
        <v>4.0508256099359798E-2</v>
      </c>
      <c r="AB9" s="16"/>
      <c r="AC9" s="16">
        <v>1.3276669655401601E-2</v>
      </c>
      <c r="AD9" s="16">
        <v>2.13792892856925E-2</v>
      </c>
      <c r="AE9" s="16">
        <v>3.88035235154056E-2</v>
      </c>
      <c r="AF9" s="16">
        <v>3.5338274324971199E-2</v>
      </c>
      <c r="AG9" s="16"/>
      <c r="AH9" s="16">
        <v>2.7552591862822998E-2</v>
      </c>
      <c r="AI9" s="16">
        <v>2.78213203193181E-2</v>
      </c>
      <c r="AJ9" s="16">
        <v>7.7830058676509996E-3</v>
      </c>
      <c r="AK9" s="16">
        <v>3.91402683446571E-2</v>
      </c>
      <c r="AL9" s="16"/>
      <c r="AM9" s="16">
        <v>2.59852287425828E-2</v>
      </c>
      <c r="AN9" s="16">
        <v>1.8592811397349598E-2</v>
      </c>
      <c r="AO9" s="16">
        <v>5.6838606831365698E-2</v>
      </c>
      <c r="AP9" s="16"/>
      <c r="AQ9" s="16">
        <v>2.42870182199196E-2</v>
      </c>
      <c r="AR9" s="16">
        <v>3.2240284629629801E-2</v>
      </c>
      <c r="AS9" s="16">
        <v>0</v>
      </c>
      <c r="AT9" s="16">
        <v>0</v>
      </c>
      <c r="AU9" s="16">
        <v>5.6138403691292998E-2</v>
      </c>
      <c r="AV9" s="16"/>
      <c r="AW9" s="16">
        <v>2.97297301760889E-2</v>
      </c>
      <c r="AX9" s="16">
        <v>2.70205089711512E-2</v>
      </c>
      <c r="AY9" s="16">
        <v>2.70205089711512E-2</v>
      </c>
      <c r="AZ9" s="16">
        <v>2.9610027325744099E-2</v>
      </c>
      <c r="BA9" s="16">
        <v>3.2178185138348303E-2</v>
      </c>
      <c r="BB9" s="16">
        <v>0</v>
      </c>
      <c r="BC9" s="16">
        <v>0</v>
      </c>
      <c r="BD9" s="16">
        <v>3.9014135798286699E-2</v>
      </c>
      <c r="BE9" s="16">
        <v>0</v>
      </c>
      <c r="BF9" s="16"/>
      <c r="BG9" s="16">
        <v>2.2281794971807298E-2</v>
      </c>
      <c r="BH9" s="16">
        <v>1.40827892782527E-2</v>
      </c>
      <c r="BI9" s="16">
        <v>2.5716248946668602E-2</v>
      </c>
      <c r="BJ9" s="16">
        <v>4.4362189747383901E-2</v>
      </c>
      <c r="BK9" s="16">
        <v>4.2811311574977799E-2</v>
      </c>
      <c r="BL9" s="16">
        <v>0</v>
      </c>
      <c r="BM9" s="16"/>
      <c r="BN9" s="16">
        <v>3.3499955596267401E-2</v>
      </c>
      <c r="BO9" s="16">
        <v>2.10022876989952E-2</v>
      </c>
      <c r="BP9" s="16">
        <v>4.0969349593050999E-2</v>
      </c>
      <c r="BQ9" s="16">
        <v>2.6328899501669299E-2</v>
      </c>
      <c r="BR9" s="16">
        <v>1.19564799033826E-2</v>
      </c>
      <c r="BS9" s="16">
        <v>3.2990055632447501E-2</v>
      </c>
      <c r="BT9" s="16"/>
      <c r="BU9" s="16">
        <v>2.9971827646283401E-2</v>
      </c>
      <c r="BV9" s="16">
        <v>1.3153154579359101E-2</v>
      </c>
      <c r="BW9" s="16"/>
      <c r="BX9" s="16">
        <v>3.3861163109924701E-2</v>
      </c>
      <c r="BY9" s="16">
        <v>1.8405888484621599E-2</v>
      </c>
      <c r="BZ9" s="16"/>
      <c r="CA9" s="16">
        <v>1.61286941745304E-2</v>
      </c>
      <c r="CB9" s="16">
        <v>3.3757644247297602E-2</v>
      </c>
    </row>
    <row r="10" spans="2:80" x14ac:dyDescent="0.35">
      <c r="B10" s="17" t="s">
        <v>124</v>
      </c>
      <c r="C10" s="16">
        <v>0.17747979607695599</v>
      </c>
      <c r="D10" s="16">
        <v>0.20184459702348301</v>
      </c>
      <c r="E10" s="16">
        <v>0.15378587199071</v>
      </c>
      <c r="F10" s="16"/>
      <c r="G10" s="16">
        <v>0.153327736650893</v>
      </c>
      <c r="H10" s="16">
        <v>0.15596799997293201</v>
      </c>
      <c r="I10" s="16">
        <v>0.20166127134557199</v>
      </c>
      <c r="J10" s="16"/>
      <c r="K10" s="16">
        <v>0.20967808059882001</v>
      </c>
      <c r="L10" s="16">
        <v>0.162947994030574</v>
      </c>
      <c r="M10" s="16">
        <v>0.19345572018808499</v>
      </c>
      <c r="N10" s="16">
        <v>0.12155848268936199</v>
      </c>
      <c r="O10" s="16"/>
      <c r="P10" s="16">
        <v>0.14255392414583801</v>
      </c>
      <c r="Q10" s="16">
        <v>0.193272648148542</v>
      </c>
      <c r="R10" s="16">
        <v>0.166253422310772</v>
      </c>
      <c r="S10" s="16">
        <v>0.175583800060676</v>
      </c>
      <c r="T10" s="16">
        <v>0.25085667984522803</v>
      </c>
      <c r="U10" s="16">
        <v>0.17776588296258999</v>
      </c>
      <c r="V10" s="16">
        <v>0.15581117589587801</v>
      </c>
      <c r="W10" s="16">
        <v>0.16346687121339901</v>
      </c>
      <c r="X10" s="16">
        <v>0.18317155479824801</v>
      </c>
      <c r="Y10" s="16">
        <v>0.16989884705644601</v>
      </c>
      <c r="Z10" s="16">
        <v>0.15971530547085599</v>
      </c>
      <c r="AA10" s="16">
        <v>0.244241602855579</v>
      </c>
      <c r="AB10" s="16"/>
      <c r="AC10" s="16">
        <v>0.114936150282306</v>
      </c>
      <c r="AD10" s="16">
        <v>0.16609531058648999</v>
      </c>
      <c r="AE10" s="16">
        <v>0.23779056785741801</v>
      </c>
      <c r="AF10" s="16">
        <v>0.25906708488372998</v>
      </c>
      <c r="AG10" s="16"/>
      <c r="AH10" s="16">
        <v>0.18164751050418901</v>
      </c>
      <c r="AI10" s="16">
        <v>0.173593181678663</v>
      </c>
      <c r="AJ10" s="16">
        <v>0.21793498047909901</v>
      </c>
      <c r="AK10" s="16">
        <v>4.5803238148142203E-2</v>
      </c>
      <c r="AL10" s="16"/>
      <c r="AM10" s="16">
        <v>0.185454274915337</v>
      </c>
      <c r="AN10" s="16">
        <v>0.17467191461845699</v>
      </c>
      <c r="AO10" s="16">
        <v>0.137848089945941</v>
      </c>
      <c r="AP10" s="16"/>
      <c r="AQ10" s="16">
        <v>0.22706741282842099</v>
      </c>
      <c r="AR10" s="16">
        <v>0.135953630301929</v>
      </c>
      <c r="AS10" s="16">
        <v>0.118306018429007</v>
      </c>
      <c r="AT10" s="16">
        <v>0.211634268285633</v>
      </c>
      <c r="AU10" s="16">
        <v>0.11758743002147</v>
      </c>
      <c r="AV10" s="16"/>
      <c r="AW10" s="16">
        <v>0.11255834520635601</v>
      </c>
      <c r="AX10" s="16">
        <v>0.22252459437671401</v>
      </c>
      <c r="AY10" s="16">
        <v>0.22252459437671401</v>
      </c>
      <c r="AZ10" s="16">
        <v>0.19974420364725101</v>
      </c>
      <c r="BA10" s="16">
        <v>0.16788629174919001</v>
      </c>
      <c r="BB10" s="16">
        <v>0.25517627820508398</v>
      </c>
      <c r="BC10" s="16">
        <v>0.17804677941196601</v>
      </c>
      <c r="BD10" s="16">
        <v>2.71168973310787E-2</v>
      </c>
      <c r="BE10" s="16">
        <v>0</v>
      </c>
      <c r="BF10" s="16"/>
      <c r="BG10" s="16">
        <v>0.19740546714121099</v>
      </c>
      <c r="BH10" s="16">
        <v>0.18805837638697701</v>
      </c>
      <c r="BI10" s="16">
        <v>6.5896377022912497E-2</v>
      </c>
      <c r="BJ10" s="16">
        <v>4.2245697833447601E-2</v>
      </c>
      <c r="BK10" s="16">
        <v>0.19405291965329399</v>
      </c>
      <c r="BL10" s="16">
        <v>0.19632445681612401</v>
      </c>
      <c r="BM10" s="16"/>
      <c r="BN10" s="16">
        <v>0.161440985436517</v>
      </c>
      <c r="BO10" s="16">
        <v>0.17008259891692201</v>
      </c>
      <c r="BP10" s="16">
        <v>9.8727142913635796E-2</v>
      </c>
      <c r="BQ10" s="16">
        <v>0.19007306063117599</v>
      </c>
      <c r="BR10" s="16">
        <v>0.23196472362416101</v>
      </c>
      <c r="BS10" s="16">
        <v>0.18208934943437699</v>
      </c>
      <c r="BT10" s="16"/>
      <c r="BU10" s="16">
        <v>0.20121559315859899</v>
      </c>
      <c r="BV10" s="16">
        <v>0.123708766427364</v>
      </c>
      <c r="BW10" s="16"/>
      <c r="BX10" s="16">
        <v>0.205720982724066</v>
      </c>
      <c r="BY10" s="16">
        <v>0.157437831301278</v>
      </c>
      <c r="BZ10" s="16"/>
      <c r="CA10" s="16">
        <v>0.166516789384834</v>
      </c>
      <c r="CB10" s="16">
        <v>0.18997391053142301</v>
      </c>
    </row>
    <row r="11" spans="2:80" ht="29" x14ac:dyDescent="0.35">
      <c r="B11" s="17" t="s">
        <v>125</v>
      </c>
      <c r="C11" s="16">
        <v>0.27901224461655799</v>
      </c>
      <c r="D11" s="16">
        <v>0.25969273777124702</v>
      </c>
      <c r="E11" s="16">
        <v>0.297799795131792</v>
      </c>
      <c r="F11" s="16"/>
      <c r="G11" s="16">
        <v>0.245239472945709</v>
      </c>
      <c r="H11" s="16">
        <v>0.24064866972274601</v>
      </c>
      <c r="I11" s="16">
        <v>0.31837487673036402</v>
      </c>
      <c r="J11" s="16"/>
      <c r="K11" s="16">
        <v>0.27982191734680101</v>
      </c>
      <c r="L11" s="16">
        <v>0.28115301926265701</v>
      </c>
      <c r="M11" s="16">
        <v>0.30453516535645803</v>
      </c>
      <c r="N11" s="16">
        <v>0.262675150298527</v>
      </c>
      <c r="O11" s="16"/>
      <c r="P11" s="16">
        <v>0.26008537392935999</v>
      </c>
      <c r="Q11" s="16">
        <v>0.26824979455659698</v>
      </c>
      <c r="R11" s="16">
        <v>0.29484343479345199</v>
      </c>
      <c r="S11" s="16">
        <v>0.31692966507749099</v>
      </c>
      <c r="T11" s="16">
        <v>0.21826309474757899</v>
      </c>
      <c r="U11" s="16">
        <v>0.25021076157014499</v>
      </c>
      <c r="V11" s="16">
        <v>0.34827607193829502</v>
      </c>
      <c r="W11" s="16">
        <v>0.27495277098680798</v>
      </c>
      <c r="X11" s="16">
        <v>0.251471133547509</v>
      </c>
      <c r="Y11" s="16">
        <v>0.28732470817046502</v>
      </c>
      <c r="Z11" s="16">
        <v>0.33533092411965598</v>
      </c>
      <c r="AA11" s="16">
        <v>0.29039862327398203</v>
      </c>
      <c r="AB11" s="16"/>
      <c r="AC11" s="16">
        <v>0.25670727172869501</v>
      </c>
      <c r="AD11" s="16">
        <v>0.30983666841868202</v>
      </c>
      <c r="AE11" s="16">
        <v>0.27377110357593898</v>
      </c>
      <c r="AF11" s="16">
        <v>0.21366596826460901</v>
      </c>
      <c r="AG11" s="16"/>
      <c r="AH11" s="16">
        <v>0.27968360739106402</v>
      </c>
      <c r="AI11" s="16">
        <v>0.28287039702984001</v>
      </c>
      <c r="AJ11" s="16">
        <v>0.25007154941917598</v>
      </c>
      <c r="AK11" s="16">
        <v>0.291526467228166</v>
      </c>
      <c r="AL11" s="16"/>
      <c r="AM11" s="16">
        <v>0.28714524922654899</v>
      </c>
      <c r="AN11" s="16">
        <v>0.26028116481907798</v>
      </c>
      <c r="AO11" s="16">
        <v>0.30949301852279598</v>
      </c>
      <c r="AP11" s="16"/>
      <c r="AQ11" s="16">
        <v>0.29569887923967703</v>
      </c>
      <c r="AR11" s="16">
        <v>0.26838057475710198</v>
      </c>
      <c r="AS11" s="16">
        <v>0.23812990576329601</v>
      </c>
      <c r="AT11" s="16">
        <v>0.188131320089507</v>
      </c>
      <c r="AU11" s="16">
        <v>0.27546551000077601</v>
      </c>
      <c r="AV11" s="16"/>
      <c r="AW11" s="16">
        <v>0.35141709475079502</v>
      </c>
      <c r="AX11" s="16">
        <v>0.27638504046269802</v>
      </c>
      <c r="AY11" s="16">
        <v>0.27638504046269802</v>
      </c>
      <c r="AZ11" s="16">
        <v>0.266675183819789</v>
      </c>
      <c r="BA11" s="16">
        <v>0.230928585183062</v>
      </c>
      <c r="BB11" s="16">
        <v>0.2235400518416</v>
      </c>
      <c r="BC11" s="16">
        <v>0.29895385397628699</v>
      </c>
      <c r="BD11" s="16">
        <v>5.9966522911088803E-2</v>
      </c>
      <c r="BE11" s="16">
        <v>0.26146076935761797</v>
      </c>
      <c r="BF11" s="16"/>
      <c r="BG11" s="16">
        <v>0.29724621945811702</v>
      </c>
      <c r="BH11" s="16">
        <v>0.21405382295852901</v>
      </c>
      <c r="BI11" s="16">
        <v>0.250358127747627</v>
      </c>
      <c r="BJ11" s="16">
        <v>0.33464466606056598</v>
      </c>
      <c r="BK11" s="16">
        <v>0.25081020206645699</v>
      </c>
      <c r="BL11" s="16">
        <v>8.9075743927585105E-2</v>
      </c>
      <c r="BM11" s="16"/>
      <c r="BN11" s="16">
        <v>0.244388309249501</v>
      </c>
      <c r="BO11" s="16">
        <v>0.27769010051898901</v>
      </c>
      <c r="BP11" s="16">
        <v>0.28470451072504799</v>
      </c>
      <c r="BQ11" s="16">
        <v>0.295887626137947</v>
      </c>
      <c r="BR11" s="16">
        <v>0.28389616319321098</v>
      </c>
      <c r="BS11" s="16">
        <v>0.29182730805643098</v>
      </c>
      <c r="BT11" s="16"/>
      <c r="BU11" s="16">
        <v>0.26917249339814597</v>
      </c>
      <c r="BV11" s="16">
        <v>0.30130319834732799</v>
      </c>
      <c r="BW11" s="16"/>
      <c r="BX11" s="16">
        <v>0.26856827118246701</v>
      </c>
      <c r="BY11" s="16">
        <v>0.28642403471942102</v>
      </c>
      <c r="BZ11" s="16"/>
      <c r="CA11" s="16">
        <v>0.24246566955635299</v>
      </c>
      <c r="CB11" s="16">
        <v>0.30990142380070401</v>
      </c>
    </row>
    <row r="12" spans="2:80" x14ac:dyDescent="0.35">
      <c r="B12" s="17" t="s">
        <v>126</v>
      </c>
      <c r="C12" s="16">
        <v>0.31966593191076198</v>
      </c>
      <c r="D12" s="16">
        <v>0.31404331388852702</v>
      </c>
      <c r="E12" s="16">
        <v>0.32513373297661802</v>
      </c>
      <c r="F12" s="16"/>
      <c r="G12" s="16">
        <v>0.29740644734316402</v>
      </c>
      <c r="H12" s="16">
        <v>0.33362347195617698</v>
      </c>
      <c r="I12" s="16">
        <v>0.31932049764696302</v>
      </c>
      <c r="J12" s="16"/>
      <c r="K12" s="16">
        <v>0.330309629397603</v>
      </c>
      <c r="L12" s="16">
        <v>0.36959213640646399</v>
      </c>
      <c r="M12" s="16">
        <v>0.25317497241361703</v>
      </c>
      <c r="N12" s="16">
        <v>0.28194796237792802</v>
      </c>
      <c r="O12" s="16"/>
      <c r="P12" s="16">
        <v>0.29377738595948399</v>
      </c>
      <c r="Q12" s="16">
        <v>0.31714196897939501</v>
      </c>
      <c r="R12" s="16">
        <v>0.35868435907601798</v>
      </c>
      <c r="S12" s="16">
        <v>0.26623860529897397</v>
      </c>
      <c r="T12" s="16">
        <v>0.36971145168082797</v>
      </c>
      <c r="U12" s="16">
        <v>0.41305023796853002</v>
      </c>
      <c r="V12" s="16">
        <v>0.27287167993837003</v>
      </c>
      <c r="W12" s="16">
        <v>0.49919231830444299</v>
      </c>
      <c r="X12" s="16">
        <v>0.31117214688481898</v>
      </c>
      <c r="Y12" s="16">
        <v>0.22938949844648801</v>
      </c>
      <c r="Z12" s="16">
        <v>0.34534302769345598</v>
      </c>
      <c r="AA12" s="16">
        <v>0.25811992495464697</v>
      </c>
      <c r="AB12" s="16"/>
      <c r="AC12" s="16">
        <v>0.28679981078099598</v>
      </c>
      <c r="AD12" s="16">
        <v>0.347639065485503</v>
      </c>
      <c r="AE12" s="16">
        <v>0.26842905735142902</v>
      </c>
      <c r="AF12" s="16">
        <v>0.33710403928663002</v>
      </c>
      <c r="AG12" s="16"/>
      <c r="AH12" s="16">
        <v>0.301293373204783</v>
      </c>
      <c r="AI12" s="16">
        <v>0.34651622658388098</v>
      </c>
      <c r="AJ12" s="16">
        <v>0.35349987261036597</v>
      </c>
      <c r="AK12" s="16">
        <v>0.35211285490011202</v>
      </c>
      <c r="AL12" s="16"/>
      <c r="AM12" s="16">
        <v>0.29740619215268599</v>
      </c>
      <c r="AN12" s="16">
        <v>0.36358727617379899</v>
      </c>
      <c r="AO12" s="16">
        <v>0.24688170855813599</v>
      </c>
      <c r="AP12" s="16"/>
      <c r="AQ12" s="16">
        <v>0.30744709886872701</v>
      </c>
      <c r="AR12" s="16">
        <v>0.29873789136488299</v>
      </c>
      <c r="AS12" s="16">
        <v>0.413670665062431</v>
      </c>
      <c r="AT12" s="16">
        <v>0.39444657540141997</v>
      </c>
      <c r="AU12" s="16">
        <v>0.26235975634284198</v>
      </c>
      <c r="AV12" s="16"/>
      <c r="AW12" s="16">
        <v>0.28844906443309198</v>
      </c>
      <c r="AX12" s="16">
        <v>0.35644681970930198</v>
      </c>
      <c r="AY12" s="16">
        <v>0.35644681970930198</v>
      </c>
      <c r="AZ12" s="16">
        <v>0.29829830130651502</v>
      </c>
      <c r="BA12" s="16">
        <v>0.31054843734746201</v>
      </c>
      <c r="BB12" s="16">
        <v>0.21860656321882399</v>
      </c>
      <c r="BC12" s="16">
        <v>0.251406226065851</v>
      </c>
      <c r="BD12" s="16">
        <v>0.32613348195709901</v>
      </c>
      <c r="BE12" s="16">
        <v>0.272825507897485</v>
      </c>
      <c r="BF12" s="16"/>
      <c r="BG12" s="16">
        <v>0.340477209339201</v>
      </c>
      <c r="BH12" s="16">
        <v>0.34727049418856498</v>
      </c>
      <c r="BI12" s="16">
        <v>0.14450685756821699</v>
      </c>
      <c r="BJ12" s="16">
        <v>0.264608997815588</v>
      </c>
      <c r="BK12" s="16">
        <v>0.27468003883083802</v>
      </c>
      <c r="BL12" s="16">
        <v>0.28095185278156398</v>
      </c>
      <c r="BM12" s="16"/>
      <c r="BN12" s="16">
        <v>0.307231246006473</v>
      </c>
      <c r="BO12" s="16">
        <v>0.33861950962037202</v>
      </c>
      <c r="BP12" s="16">
        <v>0.34908043326987998</v>
      </c>
      <c r="BQ12" s="16">
        <v>0.290783732861358</v>
      </c>
      <c r="BR12" s="16">
        <v>0.33238517558594799</v>
      </c>
      <c r="BS12" s="16">
        <v>0.26991105204756899</v>
      </c>
      <c r="BT12" s="16"/>
      <c r="BU12" s="16">
        <v>0.30755041244860598</v>
      </c>
      <c r="BV12" s="16">
        <v>0.347112406700675</v>
      </c>
      <c r="BW12" s="16"/>
      <c r="BX12" s="16">
        <v>0.312847417717732</v>
      </c>
      <c r="BY12" s="16">
        <v>0.32450483698181198</v>
      </c>
      <c r="BZ12" s="16"/>
      <c r="CA12" s="16">
        <v>0.34088222684267599</v>
      </c>
      <c r="CB12" s="16">
        <v>0.30727324649667598</v>
      </c>
    </row>
    <row r="13" spans="2:80" x14ac:dyDescent="0.35">
      <c r="B13" s="17" t="s">
        <v>127</v>
      </c>
      <c r="C13" s="16">
        <v>0.19177396937692401</v>
      </c>
      <c r="D13" s="16">
        <v>0.19416369840321099</v>
      </c>
      <c r="E13" s="16">
        <v>0.18945004076121999</v>
      </c>
      <c r="F13" s="16"/>
      <c r="G13" s="16">
        <v>0.272393204238078</v>
      </c>
      <c r="H13" s="16">
        <v>0.23021322512099601</v>
      </c>
      <c r="I13" s="16">
        <v>0.13340933080057699</v>
      </c>
      <c r="J13" s="16"/>
      <c r="K13" s="16">
        <v>0.14974967903888001</v>
      </c>
      <c r="L13" s="16">
        <v>0.16626257761312599</v>
      </c>
      <c r="M13" s="16">
        <v>0.205997860902907</v>
      </c>
      <c r="N13" s="16">
        <v>0.28935360959038497</v>
      </c>
      <c r="O13" s="16"/>
      <c r="P13" s="16">
        <v>0.23884844742143899</v>
      </c>
      <c r="Q13" s="16">
        <v>0.20074321204817999</v>
      </c>
      <c r="R13" s="16">
        <v>0.13293296539670801</v>
      </c>
      <c r="S13" s="16">
        <v>0.22096527677517</v>
      </c>
      <c r="T13" s="16">
        <v>0.147827255148614</v>
      </c>
      <c r="U13" s="16">
        <v>0.133633631028126</v>
      </c>
      <c r="V13" s="16">
        <v>0.187243604293617</v>
      </c>
      <c r="W13" s="16">
        <v>6.2388039495350801E-2</v>
      </c>
      <c r="X13" s="16">
        <v>0.22032459006176999</v>
      </c>
      <c r="Y13" s="16">
        <v>0.28225206450034401</v>
      </c>
      <c r="Z13" s="16">
        <v>0.141665949615738</v>
      </c>
      <c r="AA13" s="16">
        <v>0.16673159281643199</v>
      </c>
      <c r="AB13" s="16"/>
      <c r="AC13" s="16">
        <v>0.32426952441552997</v>
      </c>
      <c r="AD13" s="16">
        <v>0.15019459174866101</v>
      </c>
      <c r="AE13" s="16">
        <v>0.18120574769980899</v>
      </c>
      <c r="AF13" s="16">
        <v>0.14086324588728699</v>
      </c>
      <c r="AG13" s="16"/>
      <c r="AH13" s="16">
        <v>0.20446596173481299</v>
      </c>
      <c r="AI13" s="16">
        <v>0.160016168845318</v>
      </c>
      <c r="AJ13" s="16">
        <v>0.170710591623708</v>
      </c>
      <c r="AK13" s="16">
        <v>0.27141717137892302</v>
      </c>
      <c r="AL13" s="16"/>
      <c r="AM13" s="16">
        <v>0.19932598120973399</v>
      </c>
      <c r="AN13" s="16">
        <v>0.17401696840587</v>
      </c>
      <c r="AO13" s="16">
        <v>0.24893857614176201</v>
      </c>
      <c r="AP13" s="16"/>
      <c r="AQ13" s="16">
        <v>0.138715406861527</v>
      </c>
      <c r="AR13" s="16">
        <v>0.26068768885655502</v>
      </c>
      <c r="AS13" s="16">
        <v>0.22989341074526601</v>
      </c>
      <c r="AT13" s="16">
        <v>0.20578783622343999</v>
      </c>
      <c r="AU13" s="16">
        <v>0.27738681187039699</v>
      </c>
      <c r="AV13" s="16"/>
      <c r="AW13" s="16">
        <v>0.21784576543366899</v>
      </c>
      <c r="AX13" s="16">
        <v>0.112310305852656</v>
      </c>
      <c r="AY13" s="16">
        <v>0.112310305852656</v>
      </c>
      <c r="AZ13" s="16">
        <v>0.20213428635441699</v>
      </c>
      <c r="BA13" s="16">
        <v>0.24494205092270299</v>
      </c>
      <c r="BB13" s="16">
        <v>0.302677106734491</v>
      </c>
      <c r="BC13" s="16">
        <v>0.27159314054589601</v>
      </c>
      <c r="BD13" s="16">
        <v>0.47846376879476199</v>
      </c>
      <c r="BE13" s="16">
        <v>0.46571372274489697</v>
      </c>
      <c r="BF13" s="16"/>
      <c r="BG13" s="16">
        <v>0.13618490911990599</v>
      </c>
      <c r="BH13" s="16">
        <v>0.222925835720127</v>
      </c>
      <c r="BI13" s="16">
        <v>0.492424195930318</v>
      </c>
      <c r="BJ13" s="16">
        <v>0.31413844854301398</v>
      </c>
      <c r="BK13" s="16">
        <v>0.23764552787443299</v>
      </c>
      <c r="BL13" s="16">
        <v>0.43364794647472699</v>
      </c>
      <c r="BM13" s="16"/>
      <c r="BN13" s="16">
        <v>0.25343950371124202</v>
      </c>
      <c r="BO13" s="16">
        <v>0.179963530526807</v>
      </c>
      <c r="BP13" s="16">
        <v>0.215782688465184</v>
      </c>
      <c r="BQ13" s="16">
        <v>0.19692668086785001</v>
      </c>
      <c r="BR13" s="16">
        <v>0.13392653266651899</v>
      </c>
      <c r="BS13" s="16">
        <v>0.20722867265339501</v>
      </c>
      <c r="BT13" s="16"/>
      <c r="BU13" s="16">
        <v>0.18723424192108401</v>
      </c>
      <c r="BV13" s="16">
        <v>0.20205825933733201</v>
      </c>
      <c r="BW13" s="16"/>
      <c r="BX13" s="16">
        <v>0.17088710899934001</v>
      </c>
      <c r="BY13" s="16">
        <v>0.20659677853125599</v>
      </c>
      <c r="BZ13" s="16"/>
      <c r="CA13" s="16">
        <v>0.22703229371151501</v>
      </c>
      <c r="CB13" s="16">
        <v>0.15381338557900301</v>
      </c>
    </row>
    <row r="14" spans="2:80" x14ac:dyDescent="0.35">
      <c r="B14" s="17" t="s">
        <v>98</v>
      </c>
      <c r="C14" s="16">
        <v>7.2468039146818498E-3</v>
      </c>
      <c r="D14" s="16">
        <v>1.85486848146226E-3</v>
      </c>
      <c r="E14" s="16">
        <v>1.2490274161495099E-2</v>
      </c>
      <c r="F14" s="16"/>
      <c r="G14" s="16">
        <v>1.51982143117149E-2</v>
      </c>
      <c r="H14" s="16">
        <v>5.6869970533356996E-3</v>
      </c>
      <c r="I14" s="16">
        <v>5.0750649757554597E-3</v>
      </c>
      <c r="J14" s="16"/>
      <c r="K14" s="16">
        <v>6.4152019832204301E-3</v>
      </c>
      <c r="L14" s="16">
        <v>6.1661519184969199E-3</v>
      </c>
      <c r="M14" s="16">
        <v>6.7755731860639802E-3</v>
      </c>
      <c r="N14" s="16">
        <v>1.04702971361581E-2</v>
      </c>
      <c r="O14" s="16"/>
      <c r="P14" s="16">
        <v>1.8686235218938401E-2</v>
      </c>
      <c r="Q14" s="16">
        <v>6.5868726664205903E-3</v>
      </c>
      <c r="R14" s="16">
        <v>1.1500470093196999E-2</v>
      </c>
      <c r="S14" s="16">
        <v>0</v>
      </c>
      <c r="T14" s="16">
        <v>0</v>
      </c>
      <c r="U14" s="16">
        <v>0</v>
      </c>
      <c r="V14" s="16">
        <v>1.3102798998703201E-2</v>
      </c>
      <c r="W14" s="16">
        <v>0</v>
      </c>
      <c r="X14" s="16">
        <v>0</v>
      </c>
      <c r="Y14" s="16">
        <v>1.01935675031503E-2</v>
      </c>
      <c r="Z14" s="16">
        <v>1.7944793100292799E-2</v>
      </c>
      <c r="AA14" s="16">
        <v>0</v>
      </c>
      <c r="AB14" s="16"/>
      <c r="AC14" s="16">
        <v>4.0105731370711998E-3</v>
      </c>
      <c r="AD14" s="16">
        <v>4.8550744749714702E-3</v>
      </c>
      <c r="AE14" s="16">
        <v>0</v>
      </c>
      <c r="AF14" s="16">
        <v>1.3961387352773E-2</v>
      </c>
      <c r="AG14" s="16"/>
      <c r="AH14" s="16">
        <v>5.3569553023275996E-3</v>
      </c>
      <c r="AI14" s="16">
        <v>9.1827055429796797E-3</v>
      </c>
      <c r="AJ14" s="16">
        <v>0</v>
      </c>
      <c r="AK14" s="16">
        <v>0</v>
      </c>
      <c r="AL14" s="16"/>
      <c r="AM14" s="16">
        <v>4.68307375311221E-3</v>
      </c>
      <c r="AN14" s="16">
        <v>8.8498645854451601E-3</v>
      </c>
      <c r="AO14" s="16">
        <v>0</v>
      </c>
      <c r="AP14" s="16"/>
      <c r="AQ14" s="16">
        <v>6.7841839817281103E-3</v>
      </c>
      <c r="AR14" s="16">
        <v>3.9999300899017098E-3</v>
      </c>
      <c r="AS14" s="16">
        <v>0</v>
      </c>
      <c r="AT14" s="16">
        <v>0</v>
      </c>
      <c r="AU14" s="16">
        <v>1.1062088073222801E-2</v>
      </c>
      <c r="AV14" s="16"/>
      <c r="AW14" s="16">
        <v>0</v>
      </c>
      <c r="AX14" s="16">
        <v>5.3127306274789801E-3</v>
      </c>
      <c r="AY14" s="16">
        <v>5.3127306274789801E-3</v>
      </c>
      <c r="AZ14" s="16">
        <v>3.537997546284E-3</v>
      </c>
      <c r="BA14" s="16">
        <v>1.35164496592351E-2</v>
      </c>
      <c r="BB14" s="16">
        <v>0</v>
      </c>
      <c r="BC14" s="16">
        <v>0</v>
      </c>
      <c r="BD14" s="16">
        <v>6.9305193207684801E-2</v>
      </c>
      <c r="BE14" s="16">
        <v>0</v>
      </c>
      <c r="BF14" s="16"/>
      <c r="BG14" s="16">
        <v>6.4043999697575398E-3</v>
      </c>
      <c r="BH14" s="16">
        <v>1.3608681467549E-2</v>
      </c>
      <c r="BI14" s="16">
        <v>2.1098192784256599E-2</v>
      </c>
      <c r="BJ14" s="16">
        <v>0</v>
      </c>
      <c r="BK14" s="16">
        <v>0</v>
      </c>
      <c r="BL14" s="16">
        <v>0</v>
      </c>
      <c r="BM14" s="16"/>
      <c r="BN14" s="16">
        <v>0</v>
      </c>
      <c r="BO14" s="16">
        <v>1.2641972717915201E-2</v>
      </c>
      <c r="BP14" s="16">
        <v>1.07358750332013E-2</v>
      </c>
      <c r="BQ14" s="16">
        <v>0</v>
      </c>
      <c r="BR14" s="16">
        <v>5.8709250267782696E-3</v>
      </c>
      <c r="BS14" s="16">
        <v>1.5953562175780301E-2</v>
      </c>
      <c r="BT14" s="16"/>
      <c r="BU14" s="16">
        <v>4.8554314272824996E-3</v>
      </c>
      <c r="BV14" s="16">
        <v>1.2664214607943E-2</v>
      </c>
      <c r="BW14" s="16"/>
      <c r="BX14" s="16">
        <v>8.1150562664698504E-3</v>
      </c>
      <c r="BY14" s="16">
        <v>6.6306299816111299E-3</v>
      </c>
      <c r="BZ14" s="16"/>
      <c r="CA14" s="16">
        <v>6.9743263300912298E-3</v>
      </c>
      <c r="CB14" s="16">
        <v>5.2803893448974404E-3</v>
      </c>
    </row>
    <row r="15" spans="2:80" x14ac:dyDescent="0.35">
      <c r="B15" s="17" t="s">
        <v>128</v>
      </c>
      <c r="C15" s="19">
        <v>0.202301050181075</v>
      </c>
      <c r="D15" s="19">
        <v>0.23024538145555401</v>
      </c>
      <c r="E15" s="19">
        <v>0.17512615696887501</v>
      </c>
      <c r="F15" s="19"/>
      <c r="G15" s="19">
        <v>0.16976266116133501</v>
      </c>
      <c r="H15" s="19">
        <v>0.189827636146746</v>
      </c>
      <c r="I15" s="19">
        <v>0.22382022984634001</v>
      </c>
      <c r="J15" s="19"/>
      <c r="K15" s="19">
        <v>0.233703572233496</v>
      </c>
      <c r="L15" s="19">
        <v>0.176826114799257</v>
      </c>
      <c r="M15" s="19">
        <v>0.22951642814095399</v>
      </c>
      <c r="N15" s="19">
        <v>0.15555298059700201</v>
      </c>
      <c r="O15" s="19"/>
      <c r="P15" s="19">
        <v>0.188602557470778</v>
      </c>
      <c r="Q15" s="19">
        <v>0.207278151749407</v>
      </c>
      <c r="R15" s="19">
        <v>0.202038770640625</v>
      </c>
      <c r="S15" s="19">
        <v>0.19586645284836501</v>
      </c>
      <c r="T15" s="19">
        <v>0.26419819842297798</v>
      </c>
      <c r="U15" s="19">
        <v>0.20310536943319901</v>
      </c>
      <c r="V15" s="19">
        <v>0.178505844831014</v>
      </c>
      <c r="W15" s="19">
        <v>0.16346687121339901</v>
      </c>
      <c r="X15" s="19">
        <v>0.21703212950590101</v>
      </c>
      <c r="Y15" s="19">
        <v>0.19084016137955201</v>
      </c>
      <c r="Z15" s="19">
        <v>0.15971530547085599</v>
      </c>
      <c r="AA15" s="19">
        <v>0.28474985895493898</v>
      </c>
      <c r="AB15" s="19"/>
      <c r="AC15" s="19">
        <v>0.128212819937707</v>
      </c>
      <c r="AD15" s="19">
        <v>0.18747459987218201</v>
      </c>
      <c r="AE15" s="19">
        <v>0.27659409137282398</v>
      </c>
      <c r="AF15" s="19">
        <v>0.29440535920870098</v>
      </c>
      <c r="AG15" s="19"/>
      <c r="AH15" s="19">
        <v>0.209200102367012</v>
      </c>
      <c r="AI15" s="19">
        <v>0.201414501997981</v>
      </c>
      <c r="AJ15" s="19">
        <v>0.22571798634675</v>
      </c>
      <c r="AK15" s="19">
        <v>8.4943506492799303E-2</v>
      </c>
      <c r="AL15" s="19"/>
      <c r="AM15" s="19">
        <v>0.21143950365792</v>
      </c>
      <c r="AN15" s="19">
        <v>0.19326472601580699</v>
      </c>
      <c r="AO15" s="19">
        <v>0.19468669677730599</v>
      </c>
      <c r="AP15" s="19"/>
      <c r="AQ15" s="19">
        <v>0.25135443104834099</v>
      </c>
      <c r="AR15" s="19">
        <v>0.168193914931558</v>
      </c>
      <c r="AS15" s="19">
        <v>0.118306018429007</v>
      </c>
      <c r="AT15" s="19">
        <v>0.211634268285633</v>
      </c>
      <c r="AU15" s="19">
        <v>0.17372583371276301</v>
      </c>
      <c r="AV15" s="19"/>
      <c r="AW15" s="19">
        <v>0.14228807538244501</v>
      </c>
      <c r="AX15" s="19">
        <v>0.249545103347865</v>
      </c>
      <c r="AY15" s="19">
        <v>0.249545103347865</v>
      </c>
      <c r="AZ15" s="19">
        <v>0.22935423097299501</v>
      </c>
      <c r="BA15" s="19">
        <v>0.20006447688753801</v>
      </c>
      <c r="BB15" s="19">
        <v>0.25517627820508398</v>
      </c>
      <c r="BC15" s="19">
        <v>0.17804677941196601</v>
      </c>
      <c r="BD15" s="19">
        <v>6.6131033129365399E-2</v>
      </c>
      <c r="BE15" s="19">
        <v>0</v>
      </c>
      <c r="BF15" s="19"/>
      <c r="BG15" s="19">
        <v>0.21968726211301901</v>
      </c>
      <c r="BH15" s="19">
        <v>0.20214116566522999</v>
      </c>
      <c r="BI15" s="19">
        <v>9.1612625969581099E-2</v>
      </c>
      <c r="BJ15" s="19">
        <v>8.6607887580831502E-2</v>
      </c>
      <c r="BK15" s="19">
        <v>0.23686423122827199</v>
      </c>
      <c r="BL15" s="19">
        <v>0.19632445681612401</v>
      </c>
      <c r="BM15" s="19"/>
      <c r="BN15" s="19">
        <v>0.194940941032784</v>
      </c>
      <c r="BO15" s="19">
        <v>0.19108488661591699</v>
      </c>
      <c r="BP15" s="19">
        <v>0.139696492506687</v>
      </c>
      <c r="BQ15" s="19">
        <v>0.21640196013284499</v>
      </c>
      <c r="BR15" s="19">
        <v>0.24392120352754301</v>
      </c>
      <c r="BS15" s="19">
        <v>0.21507940506682399</v>
      </c>
      <c r="BT15" s="19"/>
      <c r="BU15" s="19">
        <v>0.231187420804882</v>
      </c>
      <c r="BV15" s="19">
        <v>0.13686192100672301</v>
      </c>
      <c r="BW15" s="19"/>
      <c r="BX15" s="19">
        <v>0.23958214583399101</v>
      </c>
      <c r="BY15" s="19">
        <v>0.17584371978589999</v>
      </c>
      <c r="BZ15" s="19"/>
      <c r="CA15" s="19">
        <v>0.182645483559364</v>
      </c>
      <c r="CB15" s="19">
        <v>0.22373155477872</v>
      </c>
    </row>
    <row r="16" spans="2:80" x14ac:dyDescent="0.35">
      <c r="B16" s="17" t="s">
        <v>129</v>
      </c>
      <c r="C16" s="19">
        <v>0.51143990128768502</v>
      </c>
      <c r="D16" s="19">
        <v>0.50820701229173704</v>
      </c>
      <c r="E16" s="19">
        <v>0.51458377373783903</v>
      </c>
      <c r="F16" s="19"/>
      <c r="G16" s="19">
        <v>0.56979965158124102</v>
      </c>
      <c r="H16" s="19">
        <v>0.56383669707717199</v>
      </c>
      <c r="I16" s="19">
        <v>0.45272982844754001</v>
      </c>
      <c r="J16" s="19"/>
      <c r="K16" s="19">
        <v>0.48005930843648298</v>
      </c>
      <c r="L16" s="19">
        <v>0.53585471401958995</v>
      </c>
      <c r="M16" s="19">
        <v>0.45917283331652298</v>
      </c>
      <c r="N16" s="19">
        <v>0.57130157196831399</v>
      </c>
      <c r="O16" s="19"/>
      <c r="P16" s="19">
        <v>0.53262583338092295</v>
      </c>
      <c r="Q16" s="19">
        <v>0.51788518102757497</v>
      </c>
      <c r="R16" s="19">
        <v>0.49161732447272599</v>
      </c>
      <c r="S16" s="19">
        <v>0.487203882074144</v>
      </c>
      <c r="T16" s="19">
        <v>0.51753870682944303</v>
      </c>
      <c r="U16" s="19">
        <v>0.546683868996657</v>
      </c>
      <c r="V16" s="19">
        <v>0.460115284231988</v>
      </c>
      <c r="W16" s="19">
        <v>0.56158035779979298</v>
      </c>
      <c r="X16" s="19">
        <v>0.53149673694658905</v>
      </c>
      <c r="Y16" s="19">
        <v>0.51164156294683305</v>
      </c>
      <c r="Z16" s="19">
        <v>0.48700897730919401</v>
      </c>
      <c r="AA16" s="19">
        <v>0.42485151777107899</v>
      </c>
      <c r="AB16" s="19"/>
      <c r="AC16" s="19">
        <v>0.61106933519652595</v>
      </c>
      <c r="AD16" s="19">
        <v>0.49783365723416401</v>
      </c>
      <c r="AE16" s="19">
        <v>0.44963480505123798</v>
      </c>
      <c r="AF16" s="19">
        <v>0.47796728517391701</v>
      </c>
      <c r="AG16" s="19"/>
      <c r="AH16" s="19">
        <v>0.50575933493959602</v>
      </c>
      <c r="AI16" s="19">
        <v>0.50653239542919903</v>
      </c>
      <c r="AJ16" s="19">
        <v>0.52421046423407403</v>
      </c>
      <c r="AK16" s="19">
        <v>0.62353002627903498</v>
      </c>
      <c r="AL16" s="19"/>
      <c r="AM16" s="19">
        <v>0.49673217336241998</v>
      </c>
      <c r="AN16" s="19">
        <v>0.53760424457967004</v>
      </c>
      <c r="AO16" s="19">
        <v>0.49582028469989797</v>
      </c>
      <c r="AP16" s="19"/>
      <c r="AQ16" s="19">
        <v>0.44616250573025401</v>
      </c>
      <c r="AR16" s="19">
        <v>0.55942558022143796</v>
      </c>
      <c r="AS16" s="19">
        <v>0.64356407580769703</v>
      </c>
      <c r="AT16" s="19">
        <v>0.60023441162486002</v>
      </c>
      <c r="AU16" s="19">
        <v>0.53974656821323796</v>
      </c>
      <c r="AV16" s="19"/>
      <c r="AW16" s="19">
        <v>0.506294829866761</v>
      </c>
      <c r="AX16" s="19">
        <v>0.46875712556195798</v>
      </c>
      <c r="AY16" s="19">
        <v>0.46875712556195798</v>
      </c>
      <c r="AZ16" s="19">
        <v>0.50043258766093202</v>
      </c>
      <c r="BA16" s="19">
        <v>0.55549048827016501</v>
      </c>
      <c r="BB16" s="19">
        <v>0.52128366995331499</v>
      </c>
      <c r="BC16" s="19">
        <v>0.52299936661174695</v>
      </c>
      <c r="BD16" s="19">
        <v>0.80459725075186095</v>
      </c>
      <c r="BE16" s="19">
        <v>0.73853923064238203</v>
      </c>
      <c r="BF16" s="19"/>
      <c r="BG16" s="19">
        <v>0.476662118459107</v>
      </c>
      <c r="BH16" s="19">
        <v>0.57019632990869196</v>
      </c>
      <c r="BI16" s="19">
        <v>0.63693105349853496</v>
      </c>
      <c r="BJ16" s="19">
        <v>0.57874744635860198</v>
      </c>
      <c r="BK16" s="19">
        <v>0.51232556670527096</v>
      </c>
      <c r="BL16" s="19">
        <v>0.71459979925629102</v>
      </c>
      <c r="BM16" s="19"/>
      <c r="BN16" s="19">
        <v>0.56067074971771502</v>
      </c>
      <c r="BO16" s="19">
        <v>0.51858304014717904</v>
      </c>
      <c r="BP16" s="19">
        <v>0.56486312173506403</v>
      </c>
      <c r="BQ16" s="19">
        <v>0.48771041372920798</v>
      </c>
      <c r="BR16" s="19">
        <v>0.46631170825246798</v>
      </c>
      <c r="BS16" s="19">
        <v>0.477139724700965</v>
      </c>
      <c r="BT16" s="19"/>
      <c r="BU16" s="19">
        <v>0.49478465436968999</v>
      </c>
      <c r="BV16" s="19">
        <v>0.54917066603800702</v>
      </c>
      <c r="BW16" s="19"/>
      <c r="BX16" s="19">
        <v>0.48373452671707201</v>
      </c>
      <c r="BY16" s="19">
        <v>0.531101615513068</v>
      </c>
      <c r="BZ16" s="19"/>
      <c r="CA16" s="19">
        <v>0.567914520554191</v>
      </c>
      <c r="CB16" s="19">
        <v>0.46108663207567802</v>
      </c>
    </row>
    <row r="17" spans="2:80" x14ac:dyDescent="0.35">
      <c r="B17" s="17" t="s">
        <v>110</v>
      </c>
      <c r="C17" s="20">
        <v>-0.30913885110660999</v>
      </c>
      <c r="D17" s="20">
        <v>-0.27796163083618403</v>
      </c>
      <c r="E17" s="20">
        <v>-0.33945761676896402</v>
      </c>
      <c r="F17" s="20"/>
      <c r="G17" s="20">
        <v>-0.40003699041990598</v>
      </c>
      <c r="H17" s="20">
        <v>-0.37400906093042702</v>
      </c>
      <c r="I17" s="20">
        <v>-0.2289095986012</v>
      </c>
      <c r="J17" s="20"/>
      <c r="K17" s="20">
        <v>-0.24635573620298701</v>
      </c>
      <c r="L17" s="20">
        <v>-0.35902859922033298</v>
      </c>
      <c r="M17" s="20">
        <v>-0.22965640517556901</v>
      </c>
      <c r="N17" s="20">
        <v>-0.41574859137131198</v>
      </c>
      <c r="O17" s="20"/>
      <c r="P17" s="20">
        <v>-0.34402327591014498</v>
      </c>
      <c r="Q17" s="20">
        <v>-0.31060702927816802</v>
      </c>
      <c r="R17" s="20">
        <v>-0.28957855383210102</v>
      </c>
      <c r="S17" s="20">
        <v>-0.29133742922577799</v>
      </c>
      <c r="T17" s="20">
        <v>-0.25334050840646499</v>
      </c>
      <c r="U17" s="20">
        <v>-0.34357849956345798</v>
      </c>
      <c r="V17" s="20">
        <v>-0.28160943940097299</v>
      </c>
      <c r="W17" s="20">
        <v>-0.398113486586395</v>
      </c>
      <c r="X17" s="20">
        <v>-0.31446460744068799</v>
      </c>
      <c r="Y17" s="20">
        <v>-0.32080140156728099</v>
      </c>
      <c r="Z17" s="20">
        <v>-0.32729367183833802</v>
      </c>
      <c r="AA17" s="20">
        <v>-0.14010165881614001</v>
      </c>
      <c r="AB17" s="20"/>
      <c r="AC17" s="20">
        <v>-0.48285651525881901</v>
      </c>
      <c r="AD17" s="20">
        <v>-0.31035905736198199</v>
      </c>
      <c r="AE17" s="20">
        <v>-0.173040713678414</v>
      </c>
      <c r="AF17" s="20">
        <v>-0.18356192596521501</v>
      </c>
      <c r="AG17" s="20"/>
      <c r="AH17" s="20">
        <v>-0.29655923257258399</v>
      </c>
      <c r="AI17" s="20">
        <v>-0.30511789343121798</v>
      </c>
      <c r="AJ17" s="20">
        <v>-0.29849247788732403</v>
      </c>
      <c r="AK17" s="20">
        <v>-0.53858651978623495</v>
      </c>
      <c r="AL17" s="20"/>
      <c r="AM17" s="20">
        <v>-0.28529266970450001</v>
      </c>
      <c r="AN17" s="20">
        <v>-0.34433951856386302</v>
      </c>
      <c r="AO17" s="20">
        <v>-0.30113358792259098</v>
      </c>
      <c r="AP17" s="20"/>
      <c r="AQ17" s="20">
        <v>-0.194808074681913</v>
      </c>
      <c r="AR17" s="20">
        <v>-0.39123166528987902</v>
      </c>
      <c r="AS17" s="20">
        <v>-0.52525805737869002</v>
      </c>
      <c r="AT17" s="20">
        <v>-0.38860014333922599</v>
      </c>
      <c r="AU17" s="20">
        <v>-0.36602073450047501</v>
      </c>
      <c r="AV17" s="20"/>
      <c r="AW17" s="20">
        <v>-0.36400675448431602</v>
      </c>
      <c r="AX17" s="20">
        <v>-0.219212022214093</v>
      </c>
      <c r="AY17" s="20">
        <v>-0.219212022214093</v>
      </c>
      <c r="AZ17" s="20">
        <v>-0.27107835668793701</v>
      </c>
      <c r="BA17" s="20">
        <v>-0.35542601138262703</v>
      </c>
      <c r="BB17" s="20">
        <v>-0.266107391748231</v>
      </c>
      <c r="BC17" s="20">
        <v>-0.344952587199781</v>
      </c>
      <c r="BD17" s="20">
        <v>-0.73846621762249598</v>
      </c>
      <c r="BE17" s="20">
        <v>-0.73853923064238203</v>
      </c>
      <c r="BF17" s="20"/>
      <c r="BG17" s="20">
        <v>-0.25697485634608802</v>
      </c>
      <c r="BH17" s="20">
        <v>-0.36805516424346202</v>
      </c>
      <c r="BI17" s="20">
        <v>-0.54531842752895399</v>
      </c>
      <c r="BJ17" s="20">
        <v>-0.49213955877777099</v>
      </c>
      <c r="BK17" s="20">
        <v>-0.27546133547699903</v>
      </c>
      <c r="BL17" s="20">
        <v>-0.51827534244016704</v>
      </c>
      <c r="BM17" s="20"/>
      <c r="BN17" s="20">
        <v>-0.36572980868492999</v>
      </c>
      <c r="BO17" s="20">
        <v>-0.32749815353126299</v>
      </c>
      <c r="BP17" s="20">
        <v>-0.425166629228377</v>
      </c>
      <c r="BQ17" s="20">
        <v>-0.27130845359636402</v>
      </c>
      <c r="BR17" s="20">
        <v>-0.222390504724924</v>
      </c>
      <c r="BS17" s="20">
        <v>-0.262060319634141</v>
      </c>
      <c r="BT17" s="20"/>
      <c r="BU17" s="20">
        <v>-0.26359723356480702</v>
      </c>
      <c r="BV17" s="20">
        <v>-0.41230874503128401</v>
      </c>
      <c r="BW17" s="20"/>
      <c r="BX17" s="20">
        <v>-0.244152380883081</v>
      </c>
      <c r="BY17" s="20">
        <v>-0.35525789572716798</v>
      </c>
      <c r="BZ17" s="20"/>
      <c r="CA17" s="20">
        <v>-0.38526903699482701</v>
      </c>
      <c r="CB17" s="20">
        <v>-0.23735507729695801</v>
      </c>
    </row>
    <row r="18" spans="2:80" x14ac:dyDescent="0.35">
      <c r="B18" s="15"/>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B19"/>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138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131</v>
      </c>
      <c r="C9" s="16">
        <v>0.31281853092115097</v>
      </c>
      <c r="D9" s="16">
        <v>0.32561482212104498</v>
      </c>
      <c r="E9" s="16">
        <v>0.29647453469145202</v>
      </c>
      <c r="F9" s="16"/>
      <c r="G9" s="16">
        <v>0.24731067837194801</v>
      </c>
      <c r="H9" s="16">
        <v>0.28253331474722798</v>
      </c>
      <c r="I9" s="16">
        <v>0.55627133861812605</v>
      </c>
      <c r="J9" s="16"/>
      <c r="K9" s="16">
        <v>0.420189612063674</v>
      </c>
      <c r="L9" s="16">
        <v>0.208080177041857</v>
      </c>
      <c r="M9" s="16">
        <v>0.34619709649976599</v>
      </c>
      <c r="N9" s="16">
        <v>0.19284005627470499</v>
      </c>
      <c r="O9" s="16"/>
      <c r="P9" s="16">
        <v>0.28914316110962202</v>
      </c>
      <c r="Q9" s="16">
        <v>0.200517780692023</v>
      </c>
      <c r="R9" s="16">
        <v>0.35008066313661801</v>
      </c>
      <c r="S9" s="16">
        <v>0.30404349089378102</v>
      </c>
      <c r="T9" s="16">
        <v>0.46958075205021699</v>
      </c>
      <c r="U9" s="16">
        <v>0.43399607169573301</v>
      </c>
      <c r="V9" s="16">
        <v>0.28843646452343902</v>
      </c>
      <c r="W9" s="16">
        <v>0.30818754230168599</v>
      </c>
      <c r="X9" s="16">
        <v>0.23721722944286799</v>
      </c>
      <c r="Y9" s="16">
        <v>0.359257998420282</v>
      </c>
      <c r="Z9" s="16">
        <v>0.41098885686742997</v>
      </c>
      <c r="AA9" s="16">
        <v>0.27168342100312298</v>
      </c>
      <c r="AB9" s="16"/>
      <c r="AC9" s="16">
        <v>0.298713416096266</v>
      </c>
      <c r="AD9" s="16">
        <v>0.261563331222052</v>
      </c>
      <c r="AE9" s="16">
        <v>0.35636970289962799</v>
      </c>
      <c r="AF9" s="16">
        <v>0.35871467916838701</v>
      </c>
      <c r="AG9" s="16"/>
      <c r="AH9" s="16">
        <v>0.26976741336314902</v>
      </c>
      <c r="AI9" s="16">
        <v>0.37906485403657397</v>
      </c>
      <c r="AJ9" s="16">
        <v>0.29569452358312798</v>
      </c>
      <c r="AK9" s="16">
        <v>0.459495786927473</v>
      </c>
      <c r="AL9" s="16"/>
      <c r="AM9" s="16">
        <v>0.28793145131104603</v>
      </c>
      <c r="AN9" s="16">
        <v>0.33888319675451201</v>
      </c>
      <c r="AO9" s="16">
        <v>0.343316093905077</v>
      </c>
      <c r="AP9" s="16"/>
      <c r="AQ9" s="16">
        <v>0.32429159938472002</v>
      </c>
      <c r="AR9" s="16">
        <v>0.33719114235585002</v>
      </c>
      <c r="AS9" s="16">
        <v>0.158949584352683</v>
      </c>
      <c r="AT9" s="16">
        <v>0.176068235279738</v>
      </c>
      <c r="AU9" s="16">
        <v>0.34844656953250702</v>
      </c>
      <c r="AV9" s="16"/>
      <c r="AW9" s="16" t="s">
        <v>137</v>
      </c>
      <c r="AX9" s="16" t="s">
        <v>137</v>
      </c>
      <c r="AY9" s="16" t="s">
        <v>137</v>
      </c>
      <c r="AZ9" s="16">
        <v>0.31435522065029298</v>
      </c>
      <c r="BA9" s="16">
        <v>0.310030841764731</v>
      </c>
      <c r="BB9" s="16" t="s">
        <v>137</v>
      </c>
      <c r="BC9" s="16" t="s">
        <v>137</v>
      </c>
      <c r="BD9" s="16" t="s">
        <v>137</v>
      </c>
      <c r="BE9" s="16" t="s">
        <v>137</v>
      </c>
      <c r="BF9" s="16"/>
      <c r="BG9" s="16">
        <v>0.32190350504090698</v>
      </c>
      <c r="BH9" s="16">
        <v>0.32663522355130498</v>
      </c>
      <c r="BI9" s="16">
        <v>0.21172548408143799</v>
      </c>
      <c r="BJ9" s="16">
        <v>0.250873571922622</v>
      </c>
      <c r="BK9" s="16">
        <v>0.34048187111421002</v>
      </c>
      <c r="BL9" s="16">
        <v>0</v>
      </c>
      <c r="BM9" s="16"/>
      <c r="BN9" s="16">
        <v>0.278975243103531</v>
      </c>
      <c r="BO9" s="16">
        <v>0.24754256470347299</v>
      </c>
      <c r="BP9" s="16">
        <v>0.192588349379611</v>
      </c>
      <c r="BQ9" s="16">
        <v>0.40619413764011603</v>
      </c>
      <c r="BR9" s="16">
        <v>0.43207353574381602</v>
      </c>
      <c r="BS9" s="16">
        <v>0.51490830942135501</v>
      </c>
      <c r="BT9" s="16"/>
      <c r="BU9" s="16">
        <v>0.32133973548123901</v>
      </c>
      <c r="BV9" s="16">
        <v>0.29557035976489299</v>
      </c>
      <c r="BW9" s="16"/>
      <c r="BX9" s="16">
        <v>0.38436374265395301</v>
      </c>
      <c r="BY9" s="16">
        <v>0.28757385752479397</v>
      </c>
      <c r="BZ9" s="16"/>
      <c r="CA9" s="16">
        <v>0.30081196645227398</v>
      </c>
      <c r="CB9" s="16">
        <v>0.32580786293078601</v>
      </c>
    </row>
    <row r="10" spans="2:80" x14ac:dyDescent="0.35">
      <c r="B10" s="17" t="s">
        <v>132</v>
      </c>
      <c r="C10" s="16">
        <v>0.27423154821926998</v>
      </c>
      <c r="D10" s="16">
        <v>0.26902256684269499</v>
      </c>
      <c r="E10" s="16">
        <v>0.28088469252877302</v>
      </c>
      <c r="F10" s="16"/>
      <c r="G10" s="16">
        <v>0.26604541167721701</v>
      </c>
      <c r="H10" s="16">
        <v>0.31139265237429598</v>
      </c>
      <c r="I10" s="16">
        <v>0.19186275213587201</v>
      </c>
      <c r="J10" s="16"/>
      <c r="K10" s="16">
        <v>0.307738489574791</v>
      </c>
      <c r="L10" s="16">
        <v>0.26001517783367101</v>
      </c>
      <c r="M10" s="16">
        <v>0.25419763385786398</v>
      </c>
      <c r="N10" s="16">
        <v>0.24186466792918199</v>
      </c>
      <c r="O10" s="16"/>
      <c r="P10" s="16">
        <v>0.381996908537581</v>
      </c>
      <c r="Q10" s="16">
        <v>0.32483019626757997</v>
      </c>
      <c r="R10" s="16">
        <v>0.37745968602499003</v>
      </c>
      <c r="S10" s="16">
        <v>0.33560975158777101</v>
      </c>
      <c r="T10" s="16">
        <v>0.143457774189895</v>
      </c>
      <c r="U10" s="16">
        <v>0.25280061853748498</v>
      </c>
      <c r="V10" s="16">
        <v>0.245522228452382</v>
      </c>
      <c r="W10" s="16">
        <v>0.229644743327517</v>
      </c>
      <c r="X10" s="16">
        <v>0.26054191426295498</v>
      </c>
      <c r="Y10" s="16">
        <v>0.15632889803855601</v>
      </c>
      <c r="Z10" s="16">
        <v>0.17135670662744601</v>
      </c>
      <c r="AA10" s="16">
        <v>0.196078514192954</v>
      </c>
      <c r="AB10" s="16"/>
      <c r="AC10" s="16">
        <v>0.29443164890479201</v>
      </c>
      <c r="AD10" s="16">
        <v>0.24485183057922499</v>
      </c>
      <c r="AE10" s="16">
        <v>0.23755964715653699</v>
      </c>
      <c r="AF10" s="16">
        <v>0.34649079302184299</v>
      </c>
      <c r="AG10" s="16"/>
      <c r="AH10" s="16">
        <v>0.261628096982363</v>
      </c>
      <c r="AI10" s="16">
        <v>0.302172159738546</v>
      </c>
      <c r="AJ10" s="16">
        <v>0.29966532243559701</v>
      </c>
      <c r="AK10" s="16">
        <v>0.29060360317806999</v>
      </c>
      <c r="AL10" s="16"/>
      <c r="AM10" s="16">
        <v>0.28152726923679899</v>
      </c>
      <c r="AN10" s="16">
        <v>0.29104934439284202</v>
      </c>
      <c r="AO10" s="16">
        <v>0.13494369973790801</v>
      </c>
      <c r="AP10" s="16"/>
      <c r="AQ10" s="16">
        <v>0.316608086974145</v>
      </c>
      <c r="AR10" s="16">
        <v>0.22735777230095999</v>
      </c>
      <c r="AS10" s="16">
        <v>0.44099327338656702</v>
      </c>
      <c r="AT10" s="16">
        <v>0.16309589192909399</v>
      </c>
      <c r="AU10" s="16">
        <v>0.18723066663565499</v>
      </c>
      <c r="AV10" s="16"/>
      <c r="AW10" s="16" t="s">
        <v>137</v>
      </c>
      <c r="AX10" s="16" t="s">
        <v>137</v>
      </c>
      <c r="AY10" s="16" t="s">
        <v>137</v>
      </c>
      <c r="AZ10" s="16">
        <v>0.25715529096544898</v>
      </c>
      <c r="BA10" s="16">
        <v>0.305209367798561</v>
      </c>
      <c r="BB10" s="16" t="s">
        <v>137</v>
      </c>
      <c r="BC10" s="16" t="s">
        <v>137</v>
      </c>
      <c r="BD10" s="16" t="s">
        <v>137</v>
      </c>
      <c r="BE10" s="16" t="s">
        <v>137</v>
      </c>
      <c r="BF10" s="16"/>
      <c r="BG10" s="16">
        <v>0.27228370797808199</v>
      </c>
      <c r="BH10" s="16">
        <v>0.31250732887723098</v>
      </c>
      <c r="BI10" s="16">
        <v>0.26192703823358299</v>
      </c>
      <c r="BJ10" s="16">
        <v>0.26822797431090001</v>
      </c>
      <c r="BK10" s="16">
        <v>0.21284783713389499</v>
      </c>
      <c r="BL10" s="16">
        <v>0</v>
      </c>
      <c r="BM10" s="16"/>
      <c r="BN10" s="16">
        <v>0.277549500486866</v>
      </c>
      <c r="BO10" s="16">
        <v>0.35087849870381699</v>
      </c>
      <c r="BP10" s="16">
        <v>0.29426913477572803</v>
      </c>
      <c r="BQ10" s="16">
        <v>0.13965831753176</v>
      </c>
      <c r="BR10" s="16">
        <v>0.267697963223822</v>
      </c>
      <c r="BS10" s="16">
        <v>0.15379157266080201</v>
      </c>
      <c r="BT10" s="16"/>
      <c r="BU10" s="16">
        <v>0.29009421630252402</v>
      </c>
      <c r="BV10" s="16">
        <v>0.242123175257967</v>
      </c>
      <c r="BW10" s="16"/>
      <c r="BX10" s="16">
        <v>0.27224177519394799</v>
      </c>
      <c r="BY10" s="16">
        <v>0.27493363811376598</v>
      </c>
      <c r="BZ10" s="16"/>
      <c r="CA10" s="16">
        <v>0.317108982742004</v>
      </c>
      <c r="CB10" s="16">
        <v>0.24909490449632199</v>
      </c>
    </row>
    <row r="11" spans="2:80" x14ac:dyDescent="0.35">
      <c r="B11" s="17" t="s">
        <v>133</v>
      </c>
      <c r="C11" s="16">
        <v>0.246743396922803</v>
      </c>
      <c r="D11" s="16">
        <v>0.243740366706758</v>
      </c>
      <c r="E11" s="16">
        <v>0.25057900161184898</v>
      </c>
      <c r="F11" s="16"/>
      <c r="G11" s="16">
        <v>0.26068289906828301</v>
      </c>
      <c r="H11" s="16">
        <v>0.25692146039375702</v>
      </c>
      <c r="I11" s="16">
        <v>0.18465384033194099</v>
      </c>
      <c r="J11" s="16"/>
      <c r="K11" s="16">
        <v>0.13497682313841</v>
      </c>
      <c r="L11" s="16">
        <v>0.29401686963170398</v>
      </c>
      <c r="M11" s="16">
        <v>0.29238276698564297</v>
      </c>
      <c r="N11" s="16">
        <v>0.40917701067158502</v>
      </c>
      <c r="O11" s="16"/>
      <c r="P11" s="16">
        <v>0.246915953347771</v>
      </c>
      <c r="Q11" s="16">
        <v>0.23170278428584401</v>
      </c>
      <c r="R11" s="16">
        <v>0.195226308933906</v>
      </c>
      <c r="S11" s="16">
        <v>0.130620956577957</v>
      </c>
      <c r="T11" s="16">
        <v>0.24712170781645099</v>
      </c>
      <c r="U11" s="16">
        <v>0.206889568739375</v>
      </c>
      <c r="V11" s="16">
        <v>0.34097979506930698</v>
      </c>
      <c r="W11" s="16">
        <v>0.30970215437755599</v>
      </c>
      <c r="X11" s="16">
        <v>0.26799111137402598</v>
      </c>
      <c r="Y11" s="16">
        <v>0.207924189587612</v>
      </c>
      <c r="Z11" s="16">
        <v>0.41765443650512402</v>
      </c>
      <c r="AA11" s="16">
        <v>0.26662663227939198</v>
      </c>
      <c r="AB11" s="16"/>
      <c r="AC11" s="16">
        <v>0.22685382489791101</v>
      </c>
      <c r="AD11" s="16">
        <v>0.35444156649281899</v>
      </c>
      <c r="AE11" s="16">
        <v>0.20770127095468399</v>
      </c>
      <c r="AF11" s="16">
        <v>0.14854123711950201</v>
      </c>
      <c r="AG11" s="16"/>
      <c r="AH11" s="16">
        <v>0.28338803652648897</v>
      </c>
      <c r="AI11" s="16">
        <v>0.18275208348096</v>
      </c>
      <c r="AJ11" s="16">
        <v>0.240943663401959</v>
      </c>
      <c r="AK11" s="16">
        <v>8.2404940076861097E-2</v>
      </c>
      <c r="AL11" s="16"/>
      <c r="AM11" s="16">
        <v>0.23390323725535</v>
      </c>
      <c r="AN11" s="16">
        <v>0.221111100997329</v>
      </c>
      <c r="AO11" s="16">
        <v>0.46058457312592799</v>
      </c>
      <c r="AP11" s="16"/>
      <c r="AQ11" s="16">
        <v>0.22890650914146801</v>
      </c>
      <c r="AR11" s="16">
        <v>0.28963404610833998</v>
      </c>
      <c r="AS11" s="16">
        <v>0.18989390189355501</v>
      </c>
      <c r="AT11" s="16">
        <v>0.17079438393085999</v>
      </c>
      <c r="AU11" s="16">
        <v>0.26638785176841701</v>
      </c>
      <c r="AV11" s="16"/>
      <c r="AW11" s="16" t="s">
        <v>137</v>
      </c>
      <c r="AX11" s="16" t="s">
        <v>137</v>
      </c>
      <c r="AY11" s="16" t="s">
        <v>137</v>
      </c>
      <c r="AZ11" s="16">
        <v>0.23025784716034001</v>
      </c>
      <c r="BA11" s="16">
        <v>0.27664962160753298</v>
      </c>
      <c r="BB11" s="16" t="s">
        <v>137</v>
      </c>
      <c r="BC11" s="16" t="s">
        <v>137</v>
      </c>
      <c r="BD11" s="16" t="s">
        <v>137</v>
      </c>
      <c r="BE11" s="16" t="s">
        <v>137</v>
      </c>
      <c r="BF11" s="16"/>
      <c r="BG11" s="16">
        <v>0.22163769143206699</v>
      </c>
      <c r="BH11" s="16">
        <v>0.239072880759573</v>
      </c>
      <c r="BI11" s="16">
        <v>0.251593786859794</v>
      </c>
      <c r="BJ11" s="16">
        <v>0.39430233923985702</v>
      </c>
      <c r="BK11" s="16">
        <v>0.32282950125886101</v>
      </c>
      <c r="BL11" s="16">
        <v>0.28962383555124799</v>
      </c>
      <c r="BM11" s="16"/>
      <c r="BN11" s="16">
        <v>0.295456904205816</v>
      </c>
      <c r="BO11" s="16">
        <v>0.248693571785677</v>
      </c>
      <c r="BP11" s="16">
        <v>0.38689158490860798</v>
      </c>
      <c r="BQ11" s="16">
        <v>0.22759853824537199</v>
      </c>
      <c r="BR11" s="16">
        <v>0.105583356761937</v>
      </c>
      <c r="BS11" s="16">
        <v>0.22621814763119799</v>
      </c>
      <c r="BT11" s="16"/>
      <c r="BU11" s="16">
        <v>0.24338357610467701</v>
      </c>
      <c r="BV11" s="16">
        <v>0.25354416835326798</v>
      </c>
      <c r="BW11" s="16"/>
      <c r="BX11" s="16">
        <v>0.251941536558007</v>
      </c>
      <c r="BY11" s="16">
        <v>0.24490923731685399</v>
      </c>
      <c r="BZ11" s="16"/>
      <c r="CA11" s="16">
        <v>0.23552971797436401</v>
      </c>
      <c r="CB11" s="16">
        <v>0.24630787596145801</v>
      </c>
    </row>
    <row r="12" spans="2:80" x14ac:dyDescent="0.35">
      <c r="B12" s="17" t="s">
        <v>134</v>
      </c>
      <c r="C12" s="16">
        <v>9.6604294447262096E-2</v>
      </c>
      <c r="D12" s="16">
        <v>8.9817822833137398E-2</v>
      </c>
      <c r="E12" s="16">
        <v>0.105272279939427</v>
      </c>
      <c r="F12" s="16"/>
      <c r="G12" s="16">
        <v>0.11132313489715</v>
      </c>
      <c r="H12" s="16">
        <v>0.107509639205477</v>
      </c>
      <c r="I12" s="16">
        <v>3.06074985595245E-2</v>
      </c>
      <c r="J12" s="16"/>
      <c r="K12" s="16">
        <v>6.0180532994585603E-2</v>
      </c>
      <c r="L12" s="16">
        <v>0.158780605933347</v>
      </c>
      <c r="M12" s="16">
        <v>6.3863379853297694E-2</v>
      </c>
      <c r="N12" s="16">
        <v>9.6667315715501703E-2</v>
      </c>
      <c r="O12" s="16"/>
      <c r="P12" s="16">
        <v>4.0502129605801303E-2</v>
      </c>
      <c r="Q12" s="16">
        <v>0.16672629933408001</v>
      </c>
      <c r="R12" s="16">
        <v>3.8592028555132003E-2</v>
      </c>
      <c r="S12" s="16">
        <v>6.7156805811799197E-2</v>
      </c>
      <c r="T12" s="16">
        <v>0.10424875710275699</v>
      </c>
      <c r="U12" s="16">
        <v>0</v>
      </c>
      <c r="V12" s="16">
        <v>0.125061511954872</v>
      </c>
      <c r="W12" s="16">
        <v>7.7807056690834694E-2</v>
      </c>
      <c r="X12" s="16">
        <v>2.97018549204228E-2</v>
      </c>
      <c r="Y12" s="16">
        <v>0.252193441703772</v>
      </c>
      <c r="Z12" s="16">
        <v>0</v>
      </c>
      <c r="AA12" s="16">
        <v>0.194372684641994</v>
      </c>
      <c r="AB12" s="16"/>
      <c r="AC12" s="16">
        <v>8.7968521126004395E-2</v>
      </c>
      <c r="AD12" s="16">
        <v>8.9832941338271202E-2</v>
      </c>
      <c r="AE12" s="16">
        <v>0.127616688234891</v>
      </c>
      <c r="AF12" s="16">
        <v>6.6927682791256202E-2</v>
      </c>
      <c r="AG12" s="16"/>
      <c r="AH12" s="16">
        <v>9.9366990637536401E-2</v>
      </c>
      <c r="AI12" s="16">
        <v>8.4009963474900598E-2</v>
      </c>
      <c r="AJ12" s="16">
        <v>0.12961361326638501</v>
      </c>
      <c r="AK12" s="16">
        <v>8.3747834908797794E-2</v>
      </c>
      <c r="AL12" s="16"/>
      <c r="AM12" s="16">
        <v>9.9199631715445297E-2</v>
      </c>
      <c r="AN12" s="16">
        <v>0.10556807668648301</v>
      </c>
      <c r="AO12" s="16">
        <v>2.97647998138134E-2</v>
      </c>
      <c r="AP12" s="16"/>
      <c r="AQ12" s="16">
        <v>6.7215960135309297E-2</v>
      </c>
      <c r="AR12" s="16">
        <v>8.0112421910062695E-2</v>
      </c>
      <c r="AS12" s="16">
        <v>0.120100666265401</v>
      </c>
      <c r="AT12" s="16">
        <v>0.32793965452304402</v>
      </c>
      <c r="AU12" s="16">
        <v>0.14622166187942601</v>
      </c>
      <c r="AV12" s="16"/>
      <c r="AW12" s="16" t="s">
        <v>137</v>
      </c>
      <c r="AX12" s="16" t="s">
        <v>137</v>
      </c>
      <c r="AY12" s="16" t="s">
        <v>137</v>
      </c>
      <c r="AZ12" s="16">
        <v>0.110800378301149</v>
      </c>
      <c r="BA12" s="16">
        <v>7.0851360544852401E-2</v>
      </c>
      <c r="BB12" s="16" t="s">
        <v>137</v>
      </c>
      <c r="BC12" s="16" t="s">
        <v>137</v>
      </c>
      <c r="BD12" s="16" t="s">
        <v>137</v>
      </c>
      <c r="BE12" s="16" t="s">
        <v>137</v>
      </c>
      <c r="BF12" s="16"/>
      <c r="BG12" s="16">
        <v>0.11367392670327001</v>
      </c>
      <c r="BH12" s="16">
        <v>7.0257036185359098E-2</v>
      </c>
      <c r="BI12" s="16">
        <v>0.130093886555326</v>
      </c>
      <c r="BJ12" s="16">
        <v>8.6596114526620305E-2</v>
      </c>
      <c r="BK12" s="16">
        <v>2.4196947351835401E-2</v>
      </c>
      <c r="BL12" s="16">
        <v>0.411853415384699</v>
      </c>
      <c r="BM12" s="16"/>
      <c r="BN12" s="16">
        <v>6.2772653970676898E-2</v>
      </c>
      <c r="BO12" s="16">
        <v>0.104004745073839</v>
      </c>
      <c r="BP12" s="16">
        <v>0</v>
      </c>
      <c r="BQ12" s="16">
        <v>0.13745957693640301</v>
      </c>
      <c r="BR12" s="16">
        <v>0.123682554582703</v>
      </c>
      <c r="BS12" s="16">
        <v>0.105081970286645</v>
      </c>
      <c r="BT12" s="16"/>
      <c r="BU12" s="16">
        <v>9.3309226157322303E-2</v>
      </c>
      <c r="BV12" s="16">
        <v>0.10327399723818401</v>
      </c>
      <c r="BW12" s="16"/>
      <c r="BX12" s="16">
        <v>7.1186286013624506E-2</v>
      </c>
      <c r="BY12" s="16">
        <v>0.105573019338166</v>
      </c>
      <c r="BZ12" s="16"/>
      <c r="CA12" s="16">
        <v>8.0143127525385702E-2</v>
      </c>
      <c r="CB12" s="16">
        <v>0.108649798202627</v>
      </c>
    </row>
    <row r="13" spans="2:80" x14ac:dyDescent="0.35">
      <c r="B13" s="17" t="s">
        <v>135</v>
      </c>
      <c r="C13" s="16">
        <v>6.7321477118775702E-2</v>
      </c>
      <c r="D13" s="16">
        <v>7.1804421496364901E-2</v>
      </c>
      <c r="E13" s="16">
        <v>6.1595659781493603E-2</v>
      </c>
      <c r="F13" s="16"/>
      <c r="G13" s="16">
        <v>0.10885162917798601</v>
      </c>
      <c r="H13" s="16">
        <v>4.1642933279242199E-2</v>
      </c>
      <c r="I13" s="16">
        <v>3.6604570354536299E-2</v>
      </c>
      <c r="J13" s="16"/>
      <c r="K13" s="16">
        <v>7.6914542228539495E-2</v>
      </c>
      <c r="L13" s="16">
        <v>7.1894218478304794E-2</v>
      </c>
      <c r="M13" s="16">
        <v>4.3359122803429601E-2</v>
      </c>
      <c r="N13" s="16">
        <v>5.9450949409026198E-2</v>
      </c>
      <c r="O13" s="16"/>
      <c r="P13" s="16">
        <v>4.1441847399224699E-2</v>
      </c>
      <c r="Q13" s="16">
        <v>6.1381850914527601E-2</v>
      </c>
      <c r="R13" s="16">
        <v>3.8641313349353799E-2</v>
      </c>
      <c r="S13" s="16">
        <v>0.162568995128692</v>
      </c>
      <c r="T13" s="16">
        <v>3.55910088406797E-2</v>
      </c>
      <c r="U13" s="16">
        <v>0.106313741027408</v>
      </c>
      <c r="V13" s="16">
        <v>0</v>
      </c>
      <c r="W13" s="16">
        <v>7.4658503302405907E-2</v>
      </c>
      <c r="X13" s="16">
        <v>0.20454788999972801</v>
      </c>
      <c r="Y13" s="16">
        <v>2.4295472249778301E-2</v>
      </c>
      <c r="Z13" s="16">
        <v>0</v>
      </c>
      <c r="AA13" s="16">
        <v>7.1238747882537201E-2</v>
      </c>
      <c r="AB13" s="16"/>
      <c r="AC13" s="16">
        <v>9.2032588975026197E-2</v>
      </c>
      <c r="AD13" s="16">
        <v>4.9310330367633201E-2</v>
      </c>
      <c r="AE13" s="16">
        <v>7.0752690754259995E-2</v>
      </c>
      <c r="AF13" s="16">
        <v>7.1274592612989296E-2</v>
      </c>
      <c r="AG13" s="16"/>
      <c r="AH13" s="16">
        <v>8.1664958924825601E-2</v>
      </c>
      <c r="AI13" s="16">
        <v>5.2000939269018498E-2</v>
      </c>
      <c r="AJ13" s="16">
        <v>3.4082877312930797E-2</v>
      </c>
      <c r="AK13" s="16">
        <v>8.3747834908797794E-2</v>
      </c>
      <c r="AL13" s="16"/>
      <c r="AM13" s="16">
        <v>9.7438410481359206E-2</v>
      </c>
      <c r="AN13" s="16">
        <v>3.7982591419053802E-2</v>
      </c>
      <c r="AO13" s="16">
        <v>3.1390833417272702E-2</v>
      </c>
      <c r="AP13" s="16"/>
      <c r="AQ13" s="16">
        <v>6.2977844364357494E-2</v>
      </c>
      <c r="AR13" s="16">
        <v>5.6921062678525799E-2</v>
      </c>
      <c r="AS13" s="16">
        <v>9.0062574101793802E-2</v>
      </c>
      <c r="AT13" s="16">
        <v>0.16210183433726399</v>
      </c>
      <c r="AU13" s="16">
        <v>5.17132501839953E-2</v>
      </c>
      <c r="AV13" s="16"/>
      <c r="AW13" s="16" t="s">
        <v>137</v>
      </c>
      <c r="AX13" s="16" t="s">
        <v>137</v>
      </c>
      <c r="AY13" s="16" t="s">
        <v>137</v>
      </c>
      <c r="AZ13" s="16">
        <v>8.3893265376485504E-2</v>
      </c>
      <c r="BA13" s="16">
        <v>3.7258808284323E-2</v>
      </c>
      <c r="BB13" s="16" t="s">
        <v>137</v>
      </c>
      <c r="BC13" s="16" t="s">
        <v>137</v>
      </c>
      <c r="BD13" s="16" t="s">
        <v>137</v>
      </c>
      <c r="BE13" s="16" t="s">
        <v>137</v>
      </c>
      <c r="BF13" s="16"/>
      <c r="BG13" s="16">
        <v>6.5749606029007701E-2</v>
      </c>
      <c r="BH13" s="16">
        <v>5.1527530626531502E-2</v>
      </c>
      <c r="BI13" s="16">
        <v>0.14465980426986</v>
      </c>
      <c r="BJ13" s="16">
        <v>0</v>
      </c>
      <c r="BK13" s="16">
        <v>9.9643843141197799E-2</v>
      </c>
      <c r="BL13" s="16">
        <v>0.29852274906405302</v>
      </c>
      <c r="BM13" s="16"/>
      <c r="BN13" s="16">
        <v>8.5245698233110206E-2</v>
      </c>
      <c r="BO13" s="16">
        <v>4.8880619733193902E-2</v>
      </c>
      <c r="BP13" s="16">
        <v>0.126250930936053</v>
      </c>
      <c r="BQ13" s="16">
        <v>8.9089429646348903E-2</v>
      </c>
      <c r="BR13" s="16">
        <v>5.08773234650454E-2</v>
      </c>
      <c r="BS13" s="16">
        <v>0</v>
      </c>
      <c r="BT13" s="16"/>
      <c r="BU13" s="16">
        <v>5.1873245954238298E-2</v>
      </c>
      <c r="BV13" s="16">
        <v>9.8590968809586593E-2</v>
      </c>
      <c r="BW13" s="16"/>
      <c r="BX13" s="16">
        <v>2.0266659580467E-2</v>
      </c>
      <c r="BY13" s="16">
        <v>8.3924733601069598E-2</v>
      </c>
      <c r="BZ13" s="16"/>
      <c r="CA13" s="16">
        <v>6.6406205305972299E-2</v>
      </c>
      <c r="CB13" s="16">
        <v>6.6576801330522697E-2</v>
      </c>
    </row>
    <row r="14" spans="2:80" x14ac:dyDescent="0.35">
      <c r="B14" s="17" t="s">
        <v>98</v>
      </c>
      <c r="C14" s="18">
        <v>2.28075237073827E-3</v>
      </c>
      <c r="D14" s="18">
        <v>0</v>
      </c>
      <c r="E14" s="18">
        <v>5.1938314470044902E-3</v>
      </c>
      <c r="F14" s="18"/>
      <c r="G14" s="18">
        <v>5.7862468074151296E-3</v>
      </c>
      <c r="H14" s="18">
        <v>0</v>
      </c>
      <c r="I14" s="18">
        <v>0</v>
      </c>
      <c r="J14" s="18"/>
      <c r="K14" s="18">
        <v>0</v>
      </c>
      <c r="L14" s="18">
        <v>7.2129510811160197E-3</v>
      </c>
      <c r="M14" s="18">
        <v>0</v>
      </c>
      <c r="N14" s="18">
        <v>0</v>
      </c>
      <c r="O14" s="18"/>
      <c r="P14" s="18">
        <v>0</v>
      </c>
      <c r="Q14" s="18">
        <v>1.4841088505944299E-2</v>
      </c>
      <c r="R14" s="18">
        <v>0</v>
      </c>
      <c r="S14" s="18">
        <v>0</v>
      </c>
      <c r="T14" s="18">
        <v>0</v>
      </c>
      <c r="U14" s="18">
        <v>0</v>
      </c>
      <c r="V14" s="18">
        <v>0</v>
      </c>
      <c r="W14" s="18">
        <v>0</v>
      </c>
      <c r="X14" s="18">
        <v>0</v>
      </c>
      <c r="Y14" s="18">
        <v>0</v>
      </c>
      <c r="Z14" s="18">
        <v>0</v>
      </c>
      <c r="AA14" s="18">
        <v>0</v>
      </c>
      <c r="AB14" s="18"/>
      <c r="AC14" s="18">
        <v>0</v>
      </c>
      <c r="AD14" s="18">
        <v>0</v>
      </c>
      <c r="AE14" s="18">
        <v>0</v>
      </c>
      <c r="AF14" s="18">
        <v>8.0510152860232692E-3</v>
      </c>
      <c r="AG14" s="18"/>
      <c r="AH14" s="18">
        <v>4.1845035656370797E-3</v>
      </c>
      <c r="AI14" s="18">
        <v>0</v>
      </c>
      <c r="AJ14" s="18">
        <v>0</v>
      </c>
      <c r="AK14" s="18">
        <v>0</v>
      </c>
      <c r="AL14" s="18"/>
      <c r="AM14" s="18">
        <v>0</v>
      </c>
      <c r="AN14" s="18">
        <v>5.4056897497808103E-3</v>
      </c>
      <c r="AO14" s="18">
        <v>0</v>
      </c>
      <c r="AP14" s="18"/>
      <c r="AQ14" s="18">
        <v>0</v>
      </c>
      <c r="AR14" s="18">
        <v>8.7835546462609292E-3</v>
      </c>
      <c r="AS14" s="18">
        <v>0</v>
      </c>
      <c r="AT14" s="18">
        <v>0</v>
      </c>
      <c r="AU14" s="18">
        <v>0</v>
      </c>
      <c r="AV14" s="18"/>
      <c r="AW14" s="18" t="s">
        <v>137</v>
      </c>
      <c r="AX14" s="18" t="s">
        <v>137</v>
      </c>
      <c r="AY14" s="18" t="s">
        <v>137</v>
      </c>
      <c r="AZ14" s="18">
        <v>3.537997546284E-3</v>
      </c>
      <c r="BA14" s="18">
        <v>0</v>
      </c>
      <c r="BB14" s="18" t="s">
        <v>137</v>
      </c>
      <c r="BC14" s="18" t="s">
        <v>137</v>
      </c>
      <c r="BD14" s="18" t="s">
        <v>137</v>
      </c>
      <c r="BE14" s="18" t="s">
        <v>137</v>
      </c>
      <c r="BF14" s="18"/>
      <c r="BG14" s="18">
        <v>4.7515628166655104E-3</v>
      </c>
      <c r="BH14" s="18">
        <v>0</v>
      </c>
      <c r="BI14" s="18">
        <v>0</v>
      </c>
      <c r="BJ14" s="18">
        <v>0</v>
      </c>
      <c r="BK14" s="18">
        <v>0</v>
      </c>
      <c r="BL14" s="18">
        <v>0</v>
      </c>
      <c r="BM14" s="18"/>
      <c r="BN14" s="18">
        <v>0</v>
      </c>
      <c r="BO14" s="18">
        <v>0</v>
      </c>
      <c r="BP14" s="18">
        <v>0</v>
      </c>
      <c r="BQ14" s="18">
        <v>0</v>
      </c>
      <c r="BR14" s="18">
        <v>2.0085266222676701E-2</v>
      </c>
      <c r="BS14" s="18">
        <v>0</v>
      </c>
      <c r="BT14" s="18"/>
      <c r="BU14" s="18">
        <v>0</v>
      </c>
      <c r="BV14" s="18">
        <v>6.8973305761003204E-3</v>
      </c>
      <c r="BW14" s="18"/>
      <c r="BX14" s="18">
        <v>0</v>
      </c>
      <c r="BY14" s="18">
        <v>3.0855141053500001E-3</v>
      </c>
      <c r="BZ14" s="18"/>
      <c r="CA14" s="18">
        <v>0</v>
      </c>
      <c r="CB14" s="18">
        <v>3.5627570782846901E-3</v>
      </c>
    </row>
    <row r="15" spans="2:80" x14ac:dyDescent="0.35">
      <c r="B15" s="15" t="s">
        <v>139</v>
      </c>
    </row>
    <row r="16" spans="2:80" x14ac:dyDescent="0.35">
      <c r="B16" t="s">
        <v>101</v>
      </c>
    </row>
    <row r="17" spans="2:2" x14ac:dyDescent="0.35">
      <c r="B17" t="s">
        <v>102</v>
      </c>
    </row>
    <row r="19" spans="2:2" x14ac:dyDescent="0.35">
      <c r="B19"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B29"/>
  <sheetViews>
    <sheetView showGridLines="0" topLeftCell="A1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155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140</v>
      </c>
      <c r="C9" s="16">
        <v>0.44361671598504998</v>
      </c>
      <c r="D9" s="16">
        <v>0.47172219484779598</v>
      </c>
      <c r="E9" s="16">
        <v>0.40771913961773698</v>
      </c>
      <c r="F9" s="16"/>
      <c r="G9" s="16">
        <v>0.38583419555279802</v>
      </c>
      <c r="H9" s="16">
        <v>0.47347015157570799</v>
      </c>
      <c r="I9" s="16">
        <v>0.50253560074245196</v>
      </c>
      <c r="J9" s="16"/>
      <c r="K9" s="16">
        <v>0.53941851853516798</v>
      </c>
      <c r="L9" s="16">
        <v>0.341295983082191</v>
      </c>
      <c r="M9" s="16">
        <v>0.42399697530601099</v>
      </c>
      <c r="N9" s="16">
        <v>0.41939156457590399</v>
      </c>
      <c r="O9" s="16"/>
      <c r="P9" s="16">
        <v>0.470193400720612</v>
      </c>
      <c r="Q9" s="16">
        <v>0.308992818861336</v>
      </c>
      <c r="R9" s="16">
        <v>0.53987661697739797</v>
      </c>
      <c r="S9" s="16">
        <v>0.372578398526416</v>
      </c>
      <c r="T9" s="16">
        <v>0.49675886851269002</v>
      </c>
      <c r="U9" s="16">
        <v>0.46925140353254302</v>
      </c>
      <c r="V9" s="16">
        <v>0.62877769203989398</v>
      </c>
      <c r="W9" s="16">
        <v>0.34850254476147902</v>
      </c>
      <c r="X9" s="16">
        <v>0.38368704982775398</v>
      </c>
      <c r="Y9" s="16">
        <v>0.40978975692819902</v>
      </c>
      <c r="Z9" s="16">
        <v>0.70007172231710502</v>
      </c>
      <c r="AA9" s="16">
        <v>0.39462118019049502</v>
      </c>
      <c r="AB9" s="16"/>
      <c r="AC9" s="16">
        <v>0.345427344430141</v>
      </c>
      <c r="AD9" s="16">
        <v>0.42656805633935102</v>
      </c>
      <c r="AE9" s="16">
        <v>0.507654319262551</v>
      </c>
      <c r="AF9" s="16">
        <v>0.47120820878486902</v>
      </c>
      <c r="AG9" s="16"/>
      <c r="AH9" s="16">
        <v>0.410364765209351</v>
      </c>
      <c r="AI9" s="16">
        <v>0.491240992505382</v>
      </c>
      <c r="AJ9" s="16">
        <v>0.48931973386196698</v>
      </c>
      <c r="AK9" s="16">
        <v>0.288193859455465</v>
      </c>
      <c r="AL9" s="16"/>
      <c r="AM9" s="16">
        <v>0.40839512909464598</v>
      </c>
      <c r="AN9" s="16">
        <v>0.50461352760553801</v>
      </c>
      <c r="AO9" s="16">
        <v>0.34721606477884998</v>
      </c>
      <c r="AP9" s="16"/>
      <c r="AQ9" s="16">
        <v>0.46655298271101298</v>
      </c>
      <c r="AR9" s="16">
        <v>0.49748326451761499</v>
      </c>
      <c r="AS9" s="16">
        <v>0.31603607263613198</v>
      </c>
      <c r="AT9" s="16">
        <v>0.34686261921059902</v>
      </c>
      <c r="AU9" s="16">
        <v>0.44178503516482998</v>
      </c>
      <c r="AV9" s="16"/>
      <c r="AW9" s="16" t="s">
        <v>137</v>
      </c>
      <c r="AX9" s="16" t="s">
        <v>137</v>
      </c>
      <c r="AY9" s="16" t="s">
        <v>137</v>
      </c>
      <c r="AZ9" s="16">
        <v>0.39331223407663701</v>
      </c>
      <c r="BA9" s="16">
        <v>0.53487343233838403</v>
      </c>
      <c r="BB9" s="16" t="s">
        <v>137</v>
      </c>
      <c r="BC9" s="16" t="s">
        <v>137</v>
      </c>
      <c r="BD9" s="16" t="s">
        <v>137</v>
      </c>
      <c r="BE9" s="16" t="s">
        <v>137</v>
      </c>
      <c r="BF9" s="16"/>
      <c r="BG9" s="16">
        <v>0.468947894649484</v>
      </c>
      <c r="BH9" s="16">
        <v>0.37594786028591398</v>
      </c>
      <c r="BI9" s="16">
        <v>0.571025029152886</v>
      </c>
      <c r="BJ9" s="16">
        <v>0.32513326237491402</v>
      </c>
      <c r="BK9" s="16">
        <v>0.49633140278705601</v>
      </c>
      <c r="BL9" s="16">
        <v>0.28962383555124799</v>
      </c>
      <c r="BM9" s="16"/>
      <c r="BN9" s="16">
        <v>0.43526445197804198</v>
      </c>
      <c r="BO9" s="16">
        <v>0.42834136381665</v>
      </c>
      <c r="BP9" s="16">
        <v>0.45098892937628798</v>
      </c>
      <c r="BQ9" s="16">
        <v>0.43862517907026699</v>
      </c>
      <c r="BR9" s="16">
        <v>0.46616502334552901</v>
      </c>
      <c r="BS9" s="16">
        <v>0.57792076120707203</v>
      </c>
      <c r="BT9" s="16"/>
      <c r="BU9" s="16">
        <v>0.43140612540370898</v>
      </c>
      <c r="BV9" s="16">
        <v>0.46833274700869398</v>
      </c>
      <c r="BW9" s="16"/>
      <c r="BX9" s="16">
        <v>0.47296300717181999</v>
      </c>
      <c r="BY9" s="16">
        <v>0.43326189952058602</v>
      </c>
      <c r="BZ9" s="16"/>
      <c r="CA9" s="16">
        <v>0.42434908010689798</v>
      </c>
      <c r="CB9" s="16">
        <v>0.449794387528337</v>
      </c>
    </row>
    <row r="10" spans="2:80" x14ac:dyDescent="0.35">
      <c r="B10" s="17" t="s">
        <v>141</v>
      </c>
      <c r="C10" s="16">
        <v>0.41061317806932801</v>
      </c>
      <c r="D10" s="16">
        <v>0.37848346927277599</v>
      </c>
      <c r="E10" s="16">
        <v>0.451650681141818</v>
      </c>
      <c r="F10" s="16"/>
      <c r="G10" s="16">
        <v>0.34163669963936599</v>
      </c>
      <c r="H10" s="16">
        <v>0.42557683990951001</v>
      </c>
      <c r="I10" s="16">
        <v>0.537893805324547</v>
      </c>
      <c r="J10" s="16"/>
      <c r="K10" s="16">
        <v>0.43433173247856799</v>
      </c>
      <c r="L10" s="16">
        <v>0.35927493577721098</v>
      </c>
      <c r="M10" s="16">
        <v>0.40419806505896</v>
      </c>
      <c r="N10" s="16">
        <v>0.45747758554218398</v>
      </c>
      <c r="O10" s="16"/>
      <c r="P10" s="16">
        <v>0.49380765085995398</v>
      </c>
      <c r="Q10" s="16">
        <v>0.372903028168734</v>
      </c>
      <c r="R10" s="16">
        <v>0.35702346189081202</v>
      </c>
      <c r="S10" s="16">
        <v>0.36787611152594002</v>
      </c>
      <c r="T10" s="16">
        <v>0.43236823031312199</v>
      </c>
      <c r="U10" s="16">
        <v>0.40219526134238198</v>
      </c>
      <c r="V10" s="16">
        <v>0.46818982367819101</v>
      </c>
      <c r="W10" s="16">
        <v>0.45748966377146799</v>
      </c>
      <c r="X10" s="16">
        <v>0.37630059745907801</v>
      </c>
      <c r="Y10" s="16">
        <v>0.38735556854465802</v>
      </c>
      <c r="Z10" s="16">
        <v>0.47498621903333599</v>
      </c>
      <c r="AA10" s="16">
        <v>0.26528191183828498</v>
      </c>
      <c r="AB10" s="16"/>
      <c r="AC10" s="16">
        <v>0.529150162689764</v>
      </c>
      <c r="AD10" s="16">
        <v>0.44820597034756698</v>
      </c>
      <c r="AE10" s="16">
        <v>0.33488097162983999</v>
      </c>
      <c r="AF10" s="16">
        <v>0.38788719395578802</v>
      </c>
      <c r="AG10" s="16"/>
      <c r="AH10" s="16">
        <v>0.41178312663178501</v>
      </c>
      <c r="AI10" s="16">
        <v>0.43263344877861398</v>
      </c>
      <c r="AJ10" s="16">
        <v>0.37134098788814801</v>
      </c>
      <c r="AK10" s="16">
        <v>0.486485574735122</v>
      </c>
      <c r="AL10" s="16"/>
      <c r="AM10" s="16">
        <v>0.41375037733604197</v>
      </c>
      <c r="AN10" s="16">
        <v>0.42559716590123198</v>
      </c>
      <c r="AO10" s="16">
        <v>0.28404959544823899</v>
      </c>
      <c r="AP10" s="16"/>
      <c r="AQ10" s="16">
        <v>0.43437746344059402</v>
      </c>
      <c r="AR10" s="16">
        <v>0.37935539601177798</v>
      </c>
      <c r="AS10" s="16">
        <v>0.44474114572196499</v>
      </c>
      <c r="AT10" s="16">
        <v>0.67806564889324705</v>
      </c>
      <c r="AU10" s="16">
        <v>0.33896859223763698</v>
      </c>
      <c r="AV10" s="16"/>
      <c r="AW10" s="16" t="s">
        <v>137</v>
      </c>
      <c r="AX10" s="16" t="s">
        <v>137</v>
      </c>
      <c r="AY10" s="16" t="s">
        <v>137</v>
      </c>
      <c r="AZ10" s="16">
        <v>0.30681043945428899</v>
      </c>
      <c r="BA10" s="16">
        <v>0.59892039673303099</v>
      </c>
      <c r="BB10" s="16" t="s">
        <v>137</v>
      </c>
      <c r="BC10" s="16" t="s">
        <v>137</v>
      </c>
      <c r="BD10" s="16" t="s">
        <v>137</v>
      </c>
      <c r="BE10" s="16" t="s">
        <v>137</v>
      </c>
      <c r="BF10" s="16"/>
      <c r="BG10" s="16">
        <v>0.44912448730030302</v>
      </c>
      <c r="BH10" s="16">
        <v>0.34614898860116899</v>
      </c>
      <c r="BI10" s="16">
        <v>0.462177464096997</v>
      </c>
      <c r="BJ10" s="16">
        <v>0.28964409025749099</v>
      </c>
      <c r="BK10" s="16">
        <v>0.455364891900087</v>
      </c>
      <c r="BL10" s="16">
        <v>0.70147725093594704</v>
      </c>
      <c r="BM10" s="16"/>
      <c r="BN10" s="16">
        <v>0.314178241237003</v>
      </c>
      <c r="BO10" s="16">
        <v>0.40863114351858298</v>
      </c>
      <c r="BP10" s="16">
        <v>0.50680342123154098</v>
      </c>
      <c r="BQ10" s="16">
        <v>0.43283139081983901</v>
      </c>
      <c r="BR10" s="16">
        <v>0.34907747521251098</v>
      </c>
      <c r="BS10" s="16">
        <v>0.56715704235147102</v>
      </c>
      <c r="BT10" s="16"/>
      <c r="BU10" s="16">
        <v>0.40516784129635602</v>
      </c>
      <c r="BV10" s="16">
        <v>0.42163534048795898</v>
      </c>
      <c r="BW10" s="16"/>
      <c r="BX10" s="16">
        <v>0.47484125712118902</v>
      </c>
      <c r="BY10" s="16">
        <v>0.38795034935907002</v>
      </c>
      <c r="BZ10" s="16"/>
      <c r="CA10" s="16">
        <v>0.33394495988428002</v>
      </c>
      <c r="CB10" s="16">
        <v>0.46154220299107601</v>
      </c>
    </row>
    <row r="11" spans="2:80" x14ac:dyDescent="0.35">
      <c r="B11" s="17" t="s">
        <v>142</v>
      </c>
      <c r="C11" s="16">
        <v>0.38298322602116103</v>
      </c>
      <c r="D11" s="16">
        <v>0.337766435041362</v>
      </c>
      <c r="E11" s="16">
        <v>0.44073613659098199</v>
      </c>
      <c r="F11" s="16"/>
      <c r="G11" s="16">
        <v>0.37184698708686498</v>
      </c>
      <c r="H11" s="16">
        <v>0.39046637105090298</v>
      </c>
      <c r="I11" s="16">
        <v>0.389574032542502</v>
      </c>
      <c r="J11" s="16"/>
      <c r="K11" s="16">
        <v>0.36679303628786802</v>
      </c>
      <c r="L11" s="16">
        <v>0.414005743170209</v>
      </c>
      <c r="M11" s="16">
        <v>0.372222482874286</v>
      </c>
      <c r="N11" s="16">
        <v>0.35426447153073598</v>
      </c>
      <c r="O11" s="16"/>
      <c r="P11" s="16">
        <v>0.36626587039827202</v>
      </c>
      <c r="Q11" s="16">
        <v>0.415793750215596</v>
      </c>
      <c r="R11" s="16">
        <v>0.31662844100774101</v>
      </c>
      <c r="S11" s="16">
        <v>0.46376924467103697</v>
      </c>
      <c r="T11" s="16">
        <v>0.284428513018672</v>
      </c>
      <c r="U11" s="16">
        <v>0.32108873738081301</v>
      </c>
      <c r="V11" s="16">
        <v>0.53098088955982803</v>
      </c>
      <c r="W11" s="16">
        <v>0.38354908964580497</v>
      </c>
      <c r="X11" s="16">
        <v>0.56023304489845005</v>
      </c>
      <c r="Y11" s="16">
        <v>0.28093733359200102</v>
      </c>
      <c r="Z11" s="16">
        <v>0.40441692591853401</v>
      </c>
      <c r="AA11" s="16">
        <v>0.20904913706422501</v>
      </c>
      <c r="AB11" s="16"/>
      <c r="AC11" s="16">
        <v>0.29643211405592601</v>
      </c>
      <c r="AD11" s="16">
        <v>0.39004574790847402</v>
      </c>
      <c r="AE11" s="16">
        <v>0.39801579212125199</v>
      </c>
      <c r="AF11" s="16">
        <v>0.41408105463118</v>
      </c>
      <c r="AG11" s="16"/>
      <c r="AH11" s="16">
        <v>0.42382136495641998</v>
      </c>
      <c r="AI11" s="16">
        <v>0.28854287232390302</v>
      </c>
      <c r="AJ11" s="16">
        <v>0.432809952342743</v>
      </c>
      <c r="AK11" s="16">
        <v>0.25333804260260701</v>
      </c>
      <c r="AL11" s="16"/>
      <c r="AM11" s="16">
        <v>0.35928302491456399</v>
      </c>
      <c r="AN11" s="16">
        <v>0.405776892308572</v>
      </c>
      <c r="AO11" s="16">
        <v>0.39559134969614002</v>
      </c>
      <c r="AP11" s="16"/>
      <c r="AQ11" s="16">
        <v>0.41135115185972299</v>
      </c>
      <c r="AR11" s="16">
        <v>0.403918154079978</v>
      </c>
      <c r="AS11" s="16">
        <v>0.35070076381632298</v>
      </c>
      <c r="AT11" s="16">
        <v>0.33890152168441601</v>
      </c>
      <c r="AU11" s="16">
        <v>0.25204435087712102</v>
      </c>
      <c r="AV11" s="16"/>
      <c r="AW11" s="16" t="s">
        <v>137</v>
      </c>
      <c r="AX11" s="16" t="s">
        <v>137</v>
      </c>
      <c r="AY11" s="16" t="s">
        <v>137</v>
      </c>
      <c r="AZ11" s="16">
        <v>0.360036656602364</v>
      </c>
      <c r="BA11" s="16">
        <v>0.42461030371467101</v>
      </c>
      <c r="BB11" s="16" t="s">
        <v>137</v>
      </c>
      <c r="BC11" s="16" t="s">
        <v>137</v>
      </c>
      <c r="BD11" s="16" t="s">
        <v>137</v>
      </c>
      <c r="BE11" s="16" t="s">
        <v>137</v>
      </c>
      <c r="BF11" s="16"/>
      <c r="BG11" s="16">
        <v>0.36803133490596601</v>
      </c>
      <c r="BH11" s="16">
        <v>0.39872926485756099</v>
      </c>
      <c r="BI11" s="16">
        <v>0.31452409512341201</v>
      </c>
      <c r="BJ11" s="16">
        <v>0.38116188210269503</v>
      </c>
      <c r="BK11" s="16">
        <v>0.45795837862698702</v>
      </c>
      <c r="BL11" s="16">
        <v>0.28962383555124799</v>
      </c>
      <c r="BM11" s="16"/>
      <c r="BN11" s="16">
        <v>0.30009078157369001</v>
      </c>
      <c r="BO11" s="16">
        <v>0.44670282028504898</v>
      </c>
      <c r="BP11" s="16">
        <v>0.35308514556426401</v>
      </c>
      <c r="BQ11" s="16">
        <v>0.29874386100656303</v>
      </c>
      <c r="BR11" s="16">
        <v>0.42557735394356699</v>
      </c>
      <c r="BS11" s="16">
        <v>0.37523841030931199</v>
      </c>
      <c r="BT11" s="16"/>
      <c r="BU11" s="16">
        <v>0.40488051393824198</v>
      </c>
      <c r="BV11" s="16">
        <v>0.33865989506620398</v>
      </c>
      <c r="BW11" s="16"/>
      <c r="BX11" s="16">
        <v>0.42692604663273998</v>
      </c>
      <c r="BY11" s="16">
        <v>0.367478035281116</v>
      </c>
      <c r="BZ11" s="16"/>
      <c r="CA11" s="16">
        <v>0.38560580673911599</v>
      </c>
      <c r="CB11" s="16">
        <v>0.37624012833896803</v>
      </c>
    </row>
    <row r="12" spans="2:80" ht="29" x14ac:dyDescent="0.35">
      <c r="B12" s="17" t="s">
        <v>143</v>
      </c>
      <c r="C12" s="16">
        <v>0.26338490164368</v>
      </c>
      <c r="D12" s="16">
        <v>0.239234045053102</v>
      </c>
      <c r="E12" s="16">
        <v>0.29423145732878703</v>
      </c>
      <c r="F12" s="16"/>
      <c r="G12" s="16">
        <v>0.20371420863067799</v>
      </c>
      <c r="H12" s="16">
        <v>0.28300937950931998</v>
      </c>
      <c r="I12" s="16">
        <v>0.35509371534630002</v>
      </c>
      <c r="J12" s="16"/>
      <c r="K12" s="16">
        <v>0.32815319186298703</v>
      </c>
      <c r="L12" s="16">
        <v>0.19061616672383799</v>
      </c>
      <c r="M12" s="16">
        <v>0.25442853134083099</v>
      </c>
      <c r="N12" s="16">
        <v>0.241538532232666</v>
      </c>
      <c r="O12" s="16"/>
      <c r="P12" s="16">
        <v>0.206822210381545</v>
      </c>
      <c r="Q12" s="16">
        <v>0.244925453095034</v>
      </c>
      <c r="R12" s="16">
        <v>0.15100356678861299</v>
      </c>
      <c r="S12" s="16">
        <v>0.36942678310849397</v>
      </c>
      <c r="T12" s="16">
        <v>0.29210876187566198</v>
      </c>
      <c r="U12" s="16">
        <v>0.31877166281139802</v>
      </c>
      <c r="V12" s="16">
        <v>0.191083685301389</v>
      </c>
      <c r="W12" s="16">
        <v>0.11508665744407801</v>
      </c>
      <c r="X12" s="16">
        <v>0.32196513234789798</v>
      </c>
      <c r="Y12" s="16">
        <v>0.31110386694856601</v>
      </c>
      <c r="Z12" s="16">
        <v>0.41124130649212098</v>
      </c>
      <c r="AA12" s="16">
        <v>0.33481483016986202</v>
      </c>
      <c r="AB12" s="16"/>
      <c r="AC12" s="16">
        <v>0.26052381588241402</v>
      </c>
      <c r="AD12" s="16">
        <v>0.260509437214484</v>
      </c>
      <c r="AE12" s="16">
        <v>0.317686075917749</v>
      </c>
      <c r="AF12" s="16">
        <v>0.25891790318798802</v>
      </c>
      <c r="AG12" s="16"/>
      <c r="AH12" s="16">
        <v>0.25527913591318402</v>
      </c>
      <c r="AI12" s="16">
        <v>0.28136694216814201</v>
      </c>
      <c r="AJ12" s="16">
        <v>0.239059686391936</v>
      </c>
      <c r="AK12" s="16">
        <v>0.25384469474298699</v>
      </c>
      <c r="AL12" s="16"/>
      <c r="AM12" s="16">
        <v>0.27570776630771898</v>
      </c>
      <c r="AN12" s="16">
        <v>0.26641670855084498</v>
      </c>
      <c r="AO12" s="16">
        <v>0.13808813491119201</v>
      </c>
      <c r="AP12" s="16"/>
      <c r="AQ12" s="16">
        <v>0.311311277627839</v>
      </c>
      <c r="AR12" s="16">
        <v>0.19779942558822</v>
      </c>
      <c r="AS12" s="16">
        <v>0.188616407220591</v>
      </c>
      <c r="AT12" s="16">
        <v>0.176068235279738</v>
      </c>
      <c r="AU12" s="16">
        <v>0.20701000772782799</v>
      </c>
      <c r="AV12" s="16"/>
      <c r="AW12" s="16" t="s">
        <v>137</v>
      </c>
      <c r="AX12" s="16" t="s">
        <v>137</v>
      </c>
      <c r="AY12" s="16" t="s">
        <v>137</v>
      </c>
      <c r="AZ12" s="16">
        <v>0.22951856687477701</v>
      </c>
      <c r="BA12" s="16">
        <v>0.32482138580347297</v>
      </c>
      <c r="BB12" s="16" t="s">
        <v>137</v>
      </c>
      <c r="BC12" s="16" t="s">
        <v>137</v>
      </c>
      <c r="BD12" s="16" t="s">
        <v>137</v>
      </c>
      <c r="BE12" s="16" t="s">
        <v>137</v>
      </c>
      <c r="BF12" s="16"/>
      <c r="BG12" s="16">
        <v>0.28861843997598602</v>
      </c>
      <c r="BH12" s="16">
        <v>0.21963580704355301</v>
      </c>
      <c r="BI12" s="16">
        <v>0.32790679825077002</v>
      </c>
      <c r="BJ12" s="16">
        <v>0.19196281839558699</v>
      </c>
      <c r="BK12" s="16">
        <v>0.28521177847152102</v>
      </c>
      <c r="BL12" s="16">
        <v>0</v>
      </c>
      <c r="BM12" s="16"/>
      <c r="BN12" s="16">
        <v>0.21225984850787699</v>
      </c>
      <c r="BO12" s="16">
        <v>0.25187980781264901</v>
      </c>
      <c r="BP12" s="16">
        <v>0.18310930863583699</v>
      </c>
      <c r="BQ12" s="16">
        <v>0.220923326720146</v>
      </c>
      <c r="BR12" s="16">
        <v>0.40720381709607201</v>
      </c>
      <c r="BS12" s="16">
        <v>0.48257038623928999</v>
      </c>
      <c r="BT12" s="16"/>
      <c r="BU12" s="16">
        <v>0.27399584767790702</v>
      </c>
      <c r="BV12" s="16">
        <v>0.2419067864268</v>
      </c>
      <c r="BW12" s="16"/>
      <c r="BX12" s="16">
        <v>0.35192547067900798</v>
      </c>
      <c r="BY12" s="16">
        <v>0.23214342938454299</v>
      </c>
      <c r="BZ12" s="16"/>
      <c r="CA12" s="16">
        <v>0.265435030385543</v>
      </c>
      <c r="CB12" s="16">
        <v>0.26467189116714301</v>
      </c>
    </row>
    <row r="13" spans="2:80" x14ac:dyDescent="0.35">
      <c r="B13" s="17" t="s">
        <v>144</v>
      </c>
      <c r="C13" s="16">
        <v>0.25899916107215698</v>
      </c>
      <c r="D13" s="16">
        <v>0.247364281465355</v>
      </c>
      <c r="E13" s="16">
        <v>0.27385975039886201</v>
      </c>
      <c r="F13" s="16"/>
      <c r="G13" s="16">
        <v>0.25202073821549098</v>
      </c>
      <c r="H13" s="16">
        <v>0.22880567074369501</v>
      </c>
      <c r="I13" s="16">
        <v>0.35921954118995503</v>
      </c>
      <c r="J13" s="16"/>
      <c r="K13" s="16">
        <v>0.38928780188040601</v>
      </c>
      <c r="L13" s="16">
        <v>0.21136439203624399</v>
      </c>
      <c r="M13" s="16">
        <v>0.175739337449514</v>
      </c>
      <c r="N13" s="16">
        <v>7.75204821533933E-2</v>
      </c>
      <c r="O13" s="16"/>
      <c r="P13" s="16">
        <v>0.389872697676932</v>
      </c>
      <c r="Q13" s="16">
        <v>0.24729019423542301</v>
      </c>
      <c r="R13" s="16">
        <v>0.30605968759589403</v>
      </c>
      <c r="S13" s="16">
        <v>0.20265885598441299</v>
      </c>
      <c r="T13" s="16">
        <v>0.179912717888671</v>
      </c>
      <c r="U13" s="16">
        <v>0.322873577483065</v>
      </c>
      <c r="V13" s="16">
        <v>0.25110780767191299</v>
      </c>
      <c r="W13" s="16">
        <v>0.112590630490256</v>
      </c>
      <c r="X13" s="16">
        <v>0.118805064619193</v>
      </c>
      <c r="Y13" s="16">
        <v>0.25488099067731101</v>
      </c>
      <c r="Z13" s="16">
        <v>0.44737828784612099</v>
      </c>
      <c r="AA13" s="16">
        <v>0.13387303182143601</v>
      </c>
      <c r="AB13" s="16"/>
      <c r="AC13" s="16">
        <v>9.2366035186311896E-2</v>
      </c>
      <c r="AD13" s="16">
        <v>0.19812242417349099</v>
      </c>
      <c r="AE13" s="16">
        <v>0.27781139416522299</v>
      </c>
      <c r="AF13" s="16">
        <v>0.39699911282220401</v>
      </c>
      <c r="AG13" s="16"/>
      <c r="AH13" s="16">
        <v>0.17510781171873799</v>
      </c>
      <c r="AI13" s="16">
        <v>0.39177897129461903</v>
      </c>
      <c r="AJ13" s="16">
        <v>0.29524863584181499</v>
      </c>
      <c r="AK13" s="16">
        <v>0.25846466288407199</v>
      </c>
      <c r="AL13" s="16"/>
      <c r="AM13" s="16">
        <v>0.19576326857636001</v>
      </c>
      <c r="AN13" s="16">
        <v>0.31236231646185098</v>
      </c>
      <c r="AO13" s="16">
        <v>0.39447647663638502</v>
      </c>
      <c r="AP13" s="16"/>
      <c r="AQ13" s="16">
        <v>0.25790699912384801</v>
      </c>
      <c r="AR13" s="16">
        <v>0.29399693627846402</v>
      </c>
      <c r="AS13" s="16">
        <v>0.278955111527808</v>
      </c>
      <c r="AT13" s="16">
        <v>0</v>
      </c>
      <c r="AU13" s="16">
        <v>0.172547355084474</v>
      </c>
      <c r="AV13" s="16"/>
      <c r="AW13" s="16" t="s">
        <v>137</v>
      </c>
      <c r="AX13" s="16" t="s">
        <v>137</v>
      </c>
      <c r="AY13" s="16" t="s">
        <v>137</v>
      </c>
      <c r="AZ13" s="16">
        <v>0.26899837909964502</v>
      </c>
      <c r="BA13" s="16">
        <v>0.24085970771388701</v>
      </c>
      <c r="BB13" s="16" t="s">
        <v>137</v>
      </c>
      <c r="BC13" s="16" t="s">
        <v>137</v>
      </c>
      <c r="BD13" s="16" t="s">
        <v>137</v>
      </c>
      <c r="BE13" s="16" t="s">
        <v>137</v>
      </c>
      <c r="BF13" s="16"/>
      <c r="BG13" s="16">
        <v>0.27993177632187</v>
      </c>
      <c r="BH13" s="16">
        <v>0.23223247908077699</v>
      </c>
      <c r="BI13" s="16">
        <v>8.0118160140629502E-2</v>
      </c>
      <c r="BJ13" s="16">
        <v>0.25354935880268098</v>
      </c>
      <c r="BK13" s="16">
        <v>0.34036957851856198</v>
      </c>
      <c r="BL13" s="16">
        <v>0.28962383555124799</v>
      </c>
      <c r="BM13" s="16"/>
      <c r="BN13" s="16">
        <v>0.24277507453589101</v>
      </c>
      <c r="BO13" s="16">
        <v>0.25811210081811398</v>
      </c>
      <c r="BP13" s="16">
        <v>0.18019679338792899</v>
      </c>
      <c r="BQ13" s="16">
        <v>0.29845018015867503</v>
      </c>
      <c r="BR13" s="16">
        <v>0.26144368640356103</v>
      </c>
      <c r="BS13" s="16">
        <v>0.32213979731388398</v>
      </c>
      <c r="BT13" s="16"/>
      <c r="BU13" s="16">
        <v>0.241618728930243</v>
      </c>
      <c r="BV13" s="16">
        <v>0.29417971169026902</v>
      </c>
      <c r="BW13" s="16"/>
      <c r="BX13" s="16">
        <v>0.24015604203392901</v>
      </c>
      <c r="BY13" s="16">
        <v>0.265647941254195</v>
      </c>
      <c r="BZ13" s="16"/>
      <c r="CA13" s="16">
        <v>0.26304794669676401</v>
      </c>
      <c r="CB13" s="16">
        <v>0.26164787153268498</v>
      </c>
    </row>
    <row r="14" spans="2:80" x14ac:dyDescent="0.35">
      <c r="B14" s="17" t="s">
        <v>145</v>
      </c>
      <c r="C14" s="16">
        <v>0.25499234834669099</v>
      </c>
      <c r="D14" s="16">
        <v>0.28147443593259802</v>
      </c>
      <c r="E14" s="16">
        <v>0.221168240025197</v>
      </c>
      <c r="F14" s="16"/>
      <c r="G14" s="16">
        <v>0.27488830252898999</v>
      </c>
      <c r="H14" s="16">
        <v>0.21905794445066001</v>
      </c>
      <c r="I14" s="16">
        <v>0.30537643867159597</v>
      </c>
      <c r="J14" s="16"/>
      <c r="K14" s="16">
        <v>0.335215090063474</v>
      </c>
      <c r="L14" s="16">
        <v>0.18654086216619201</v>
      </c>
      <c r="M14" s="16">
        <v>0.26337717943310701</v>
      </c>
      <c r="N14" s="16">
        <v>0.1565772505477</v>
      </c>
      <c r="O14" s="16"/>
      <c r="P14" s="16">
        <v>0.40537915904432498</v>
      </c>
      <c r="Q14" s="16">
        <v>0.22678980699229101</v>
      </c>
      <c r="R14" s="16">
        <v>0.310696725997402</v>
      </c>
      <c r="S14" s="16">
        <v>0.23810793904998001</v>
      </c>
      <c r="T14" s="16">
        <v>6.9829171219766506E-2</v>
      </c>
      <c r="U14" s="16">
        <v>0.31880712506763098</v>
      </c>
      <c r="V14" s="16">
        <v>0.154940410920198</v>
      </c>
      <c r="W14" s="16">
        <v>0.11140811392758899</v>
      </c>
      <c r="X14" s="16">
        <v>0.14515064094970401</v>
      </c>
      <c r="Y14" s="16">
        <v>0.25899291096264998</v>
      </c>
      <c r="Z14" s="16">
        <v>0.299611013802215</v>
      </c>
      <c r="AA14" s="16">
        <v>0.405045063486282</v>
      </c>
      <c r="AB14" s="16"/>
      <c r="AC14" s="16">
        <v>0.121330039376703</v>
      </c>
      <c r="AD14" s="16">
        <v>0.20049043702093799</v>
      </c>
      <c r="AE14" s="16">
        <v>0.29048683895824701</v>
      </c>
      <c r="AF14" s="16">
        <v>0.37223218432682997</v>
      </c>
      <c r="AG14" s="16"/>
      <c r="AH14" s="16">
        <v>0.241552431951219</v>
      </c>
      <c r="AI14" s="16">
        <v>0.21388753830575399</v>
      </c>
      <c r="AJ14" s="16">
        <v>0.33423277394751399</v>
      </c>
      <c r="AK14" s="16">
        <v>0.66061133077044598</v>
      </c>
      <c r="AL14" s="16"/>
      <c r="AM14" s="16">
        <v>0.27417856968189003</v>
      </c>
      <c r="AN14" s="16">
        <v>0.237715420483715</v>
      </c>
      <c r="AO14" s="16">
        <v>0.23044971601363901</v>
      </c>
      <c r="AP14" s="16"/>
      <c r="AQ14" s="16">
        <v>0.27867734425669799</v>
      </c>
      <c r="AR14" s="16">
        <v>0.25902991385326701</v>
      </c>
      <c r="AS14" s="16">
        <v>0.28081352457379399</v>
      </c>
      <c r="AT14" s="16">
        <v>0.16309589192909399</v>
      </c>
      <c r="AU14" s="16">
        <v>0.22778355832576899</v>
      </c>
      <c r="AV14" s="16"/>
      <c r="AW14" s="16" t="s">
        <v>137</v>
      </c>
      <c r="AX14" s="16" t="s">
        <v>137</v>
      </c>
      <c r="AY14" s="16" t="s">
        <v>137</v>
      </c>
      <c r="AZ14" s="16">
        <v>0.307988080261755</v>
      </c>
      <c r="BA14" s="16">
        <v>0.15885346982458701</v>
      </c>
      <c r="BB14" s="16" t="s">
        <v>137</v>
      </c>
      <c r="BC14" s="16" t="s">
        <v>137</v>
      </c>
      <c r="BD14" s="16" t="s">
        <v>137</v>
      </c>
      <c r="BE14" s="16" t="s">
        <v>137</v>
      </c>
      <c r="BF14" s="16"/>
      <c r="BG14" s="16">
        <v>0.20416691994913</v>
      </c>
      <c r="BH14" s="16">
        <v>0.29864488610698398</v>
      </c>
      <c r="BI14" s="16">
        <v>0.31059259534233502</v>
      </c>
      <c r="BJ14" s="16">
        <v>0.243851761311867</v>
      </c>
      <c r="BK14" s="16">
        <v>0.29971505986348901</v>
      </c>
      <c r="BL14" s="16">
        <v>0.28962383555124799</v>
      </c>
      <c r="BM14" s="16"/>
      <c r="BN14" s="16">
        <v>0.32027073593677602</v>
      </c>
      <c r="BO14" s="16">
        <v>0.25049359550672001</v>
      </c>
      <c r="BP14" s="16">
        <v>0.23597823475832599</v>
      </c>
      <c r="BQ14" s="16">
        <v>0.167126201026425</v>
      </c>
      <c r="BR14" s="16">
        <v>0.32385028238014901</v>
      </c>
      <c r="BS14" s="16">
        <v>0.288792363506229</v>
      </c>
      <c r="BT14" s="16"/>
      <c r="BU14" s="16">
        <v>0.28138239797032499</v>
      </c>
      <c r="BV14" s="16">
        <v>0.20157500699303099</v>
      </c>
      <c r="BW14" s="16"/>
      <c r="BX14" s="16">
        <v>0.29371453185801899</v>
      </c>
      <c r="BY14" s="16">
        <v>0.24132925542597899</v>
      </c>
      <c r="BZ14" s="16"/>
      <c r="CA14" s="16">
        <v>0.20623686702242999</v>
      </c>
      <c r="CB14" s="16">
        <v>0.28958435395686299</v>
      </c>
    </row>
    <row r="15" spans="2:80" x14ac:dyDescent="0.35">
      <c r="B15" s="17" t="s">
        <v>146</v>
      </c>
      <c r="C15" s="16">
        <v>0.254188557850409</v>
      </c>
      <c r="D15" s="16">
        <v>0.30302691149705502</v>
      </c>
      <c r="E15" s="16">
        <v>0.19181002524308299</v>
      </c>
      <c r="F15" s="16"/>
      <c r="G15" s="16">
        <v>0.274397067042361</v>
      </c>
      <c r="H15" s="16">
        <v>0.211471683647459</v>
      </c>
      <c r="I15" s="16">
        <v>0.32249256265480802</v>
      </c>
      <c r="J15" s="16"/>
      <c r="K15" s="16">
        <v>0.27580237301502503</v>
      </c>
      <c r="L15" s="16">
        <v>0.24883166191983699</v>
      </c>
      <c r="M15" s="16">
        <v>0.25359187525805998</v>
      </c>
      <c r="N15" s="16">
        <v>0.18673287872703001</v>
      </c>
      <c r="O15" s="16"/>
      <c r="P15" s="16">
        <v>0.26446747936329601</v>
      </c>
      <c r="Q15" s="16">
        <v>0.246013524458703</v>
      </c>
      <c r="R15" s="16">
        <v>0.241030286861948</v>
      </c>
      <c r="S15" s="16">
        <v>0.22910820127440401</v>
      </c>
      <c r="T15" s="16">
        <v>0.105665373208812</v>
      </c>
      <c r="U15" s="16">
        <v>0.17891794232602101</v>
      </c>
      <c r="V15" s="16">
        <v>0.348993819021721</v>
      </c>
      <c r="W15" s="16">
        <v>0.152902795815204</v>
      </c>
      <c r="X15" s="16">
        <v>0.29409989436092898</v>
      </c>
      <c r="Y15" s="16">
        <v>0.41332317167980698</v>
      </c>
      <c r="Z15" s="16">
        <v>0.12277044850305199</v>
      </c>
      <c r="AA15" s="16">
        <v>0.33883720430081099</v>
      </c>
      <c r="AB15" s="16"/>
      <c r="AC15" s="16">
        <v>0.15740394318078399</v>
      </c>
      <c r="AD15" s="16">
        <v>0.208885450529853</v>
      </c>
      <c r="AE15" s="16">
        <v>0.28584393050982698</v>
      </c>
      <c r="AF15" s="16">
        <v>0.37937182876257602</v>
      </c>
      <c r="AG15" s="16"/>
      <c r="AH15" s="16">
        <v>0.245548060295533</v>
      </c>
      <c r="AI15" s="16">
        <v>0.28920511775586499</v>
      </c>
      <c r="AJ15" s="16">
        <v>0.25386087892706899</v>
      </c>
      <c r="AK15" s="16">
        <v>0.249171319207355</v>
      </c>
      <c r="AL15" s="16"/>
      <c r="AM15" s="16">
        <v>0.26988925037607198</v>
      </c>
      <c r="AN15" s="16">
        <v>0.25305892507683603</v>
      </c>
      <c r="AO15" s="16">
        <v>0.12938856427230999</v>
      </c>
      <c r="AP15" s="16"/>
      <c r="AQ15" s="16">
        <v>0.24805437237913699</v>
      </c>
      <c r="AR15" s="16">
        <v>0.29897821657253598</v>
      </c>
      <c r="AS15" s="16">
        <v>0.121002618156064</v>
      </c>
      <c r="AT15" s="16">
        <v>0.33020897209081901</v>
      </c>
      <c r="AU15" s="16">
        <v>0.24774668154295801</v>
      </c>
      <c r="AV15" s="16"/>
      <c r="AW15" s="16" t="s">
        <v>137</v>
      </c>
      <c r="AX15" s="16" t="s">
        <v>137</v>
      </c>
      <c r="AY15" s="16" t="s">
        <v>137</v>
      </c>
      <c r="AZ15" s="16">
        <v>0.312560981957969</v>
      </c>
      <c r="BA15" s="16">
        <v>0.148295890884104</v>
      </c>
      <c r="BB15" s="16" t="s">
        <v>137</v>
      </c>
      <c r="BC15" s="16" t="s">
        <v>137</v>
      </c>
      <c r="BD15" s="16" t="s">
        <v>137</v>
      </c>
      <c r="BE15" s="16" t="s">
        <v>137</v>
      </c>
      <c r="BF15" s="16"/>
      <c r="BG15" s="16">
        <v>0.228193075960369</v>
      </c>
      <c r="BH15" s="16">
        <v>0.23780296936793199</v>
      </c>
      <c r="BI15" s="16">
        <v>0.316322434604831</v>
      </c>
      <c r="BJ15" s="16">
        <v>0.23794146856309101</v>
      </c>
      <c r="BK15" s="16">
        <v>0.42058625765059199</v>
      </c>
      <c r="BL15" s="16">
        <v>0.28962383555124799</v>
      </c>
      <c r="BM15" s="16"/>
      <c r="BN15" s="16">
        <v>0.296679601249838</v>
      </c>
      <c r="BO15" s="16">
        <v>0.245226779736442</v>
      </c>
      <c r="BP15" s="16">
        <v>0.29825119349762502</v>
      </c>
      <c r="BQ15" s="16">
        <v>0.21494629999154599</v>
      </c>
      <c r="BR15" s="16">
        <v>0.25394535579111599</v>
      </c>
      <c r="BS15" s="16">
        <v>0.285447549519109</v>
      </c>
      <c r="BT15" s="16"/>
      <c r="BU15" s="16">
        <v>0.25277195480578002</v>
      </c>
      <c r="BV15" s="16">
        <v>0.25705597073809999</v>
      </c>
      <c r="BW15" s="16"/>
      <c r="BX15" s="16">
        <v>0.26085720632359999</v>
      </c>
      <c r="BY15" s="16">
        <v>0.25183553032245198</v>
      </c>
      <c r="BZ15" s="16"/>
      <c r="CA15" s="16">
        <v>0.22329763791103599</v>
      </c>
      <c r="CB15" s="16">
        <v>0.27037941371170299</v>
      </c>
    </row>
    <row r="16" spans="2:80" ht="29" x14ac:dyDescent="0.35">
      <c r="B16" s="17" t="s">
        <v>147</v>
      </c>
      <c r="C16" s="16">
        <v>0.24177439013843999</v>
      </c>
      <c r="D16" s="16">
        <v>0.226459013939908</v>
      </c>
      <c r="E16" s="16">
        <v>0.261335874550993</v>
      </c>
      <c r="F16" s="16"/>
      <c r="G16" s="16">
        <v>0.23358053754470601</v>
      </c>
      <c r="H16" s="16">
        <v>0.24295577218616399</v>
      </c>
      <c r="I16" s="16">
        <v>0.258536588132318</v>
      </c>
      <c r="J16" s="16"/>
      <c r="K16" s="16">
        <v>0.28344590643135698</v>
      </c>
      <c r="L16" s="16">
        <v>0.16025004691650499</v>
      </c>
      <c r="M16" s="16">
        <v>0.23378306628638101</v>
      </c>
      <c r="N16" s="16">
        <v>0.330515645293185</v>
      </c>
      <c r="O16" s="16"/>
      <c r="P16" s="16">
        <v>0.26748877328619403</v>
      </c>
      <c r="Q16" s="16">
        <v>0.26057412414254699</v>
      </c>
      <c r="R16" s="16">
        <v>0.19490461444678001</v>
      </c>
      <c r="S16" s="16">
        <v>0.26631267002239101</v>
      </c>
      <c r="T16" s="16">
        <v>0.18175455372753399</v>
      </c>
      <c r="U16" s="16">
        <v>0.35070586132514597</v>
      </c>
      <c r="V16" s="16">
        <v>0.159582996651805</v>
      </c>
      <c r="W16" s="16">
        <v>0.30502069241587099</v>
      </c>
      <c r="X16" s="16">
        <v>0.26277762763514101</v>
      </c>
      <c r="Y16" s="16">
        <v>0.18121183062893301</v>
      </c>
      <c r="Z16" s="16">
        <v>0.124503383927384</v>
      </c>
      <c r="AA16" s="16">
        <v>0.26986400165097502</v>
      </c>
      <c r="AB16" s="16"/>
      <c r="AC16" s="16">
        <v>0.25989431607719499</v>
      </c>
      <c r="AD16" s="16">
        <v>0.28430950950011602</v>
      </c>
      <c r="AE16" s="16">
        <v>0.25391816080951901</v>
      </c>
      <c r="AF16" s="16">
        <v>0.21391449555150599</v>
      </c>
      <c r="AG16" s="16"/>
      <c r="AH16" s="16">
        <v>0.28149370514175498</v>
      </c>
      <c r="AI16" s="16">
        <v>0.185771131579476</v>
      </c>
      <c r="AJ16" s="16">
        <v>0.22256901916890201</v>
      </c>
      <c r="AK16" s="16">
        <v>0</v>
      </c>
      <c r="AL16" s="16"/>
      <c r="AM16" s="16">
        <v>0.27926272968270099</v>
      </c>
      <c r="AN16" s="16">
        <v>0.21464065525630199</v>
      </c>
      <c r="AO16" s="16">
        <v>0.14756849676360101</v>
      </c>
      <c r="AP16" s="16"/>
      <c r="AQ16" s="16">
        <v>0.29208163468325499</v>
      </c>
      <c r="AR16" s="16">
        <v>0.19594282357256801</v>
      </c>
      <c r="AS16" s="16">
        <v>0.22166502648929801</v>
      </c>
      <c r="AT16" s="16">
        <v>0.176068235279738</v>
      </c>
      <c r="AU16" s="16">
        <v>0.23009157460754601</v>
      </c>
      <c r="AV16" s="16"/>
      <c r="AW16" s="16" t="s">
        <v>137</v>
      </c>
      <c r="AX16" s="16" t="s">
        <v>137</v>
      </c>
      <c r="AY16" s="16" t="s">
        <v>137</v>
      </c>
      <c r="AZ16" s="16">
        <v>0.21328206088804599</v>
      </c>
      <c r="BA16" s="16">
        <v>0.29346195971490302</v>
      </c>
      <c r="BB16" s="16" t="s">
        <v>137</v>
      </c>
      <c r="BC16" s="16" t="s">
        <v>137</v>
      </c>
      <c r="BD16" s="16" t="s">
        <v>137</v>
      </c>
      <c r="BE16" s="16" t="s">
        <v>137</v>
      </c>
      <c r="BF16" s="16"/>
      <c r="BG16" s="16">
        <v>0.259306829700443</v>
      </c>
      <c r="BH16" s="16">
        <v>0.25622051818994901</v>
      </c>
      <c r="BI16" s="16">
        <v>0.28575407651167101</v>
      </c>
      <c r="BJ16" s="16">
        <v>0.23492783057116301</v>
      </c>
      <c r="BK16" s="16">
        <v>0.117111917421463</v>
      </c>
      <c r="BL16" s="16">
        <v>0</v>
      </c>
      <c r="BM16" s="16"/>
      <c r="BN16" s="16">
        <v>0.22513472687224501</v>
      </c>
      <c r="BO16" s="16">
        <v>0.24319842918508</v>
      </c>
      <c r="BP16" s="16">
        <v>0.20245733970492599</v>
      </c>
      <c r="BQ16" s="16">
        <v>0.16560287603996399</v>
      </c>
      <c r="BR16" s="16">
        <v>0.38806615689447499</v>
      </c>
      <c r="BS16" s="16">
        <v>0.33913619577118298</v>
      </c>
      <c r="BT16" s="16"/>
      <c r="BU16" s="16">
        <v>0.26864910551336102</v>
      </c>
      <c r="BV16" s="16">
        <v>0.18737601402932799</v>
      </c>
      <c r="BW16" s="16"/>
      <c r="BX16" s="16">
        <v>0.28791330396437997</v>
      </c>
      <c r="BY16" s="16">
        <v>0.22549430958254599</v>
      </c>
      <c r="BZ16" s="16"/>
      <c r="CA16" s="16">
        <v>0.27056853836106598</v>
      </c>
      <c r="CB16" s="16">
        <v>0.22795571242330601</v>
      </c>
    </row>
    <row r="17" spans="2:80" ht="29" x14ac:dyDescent="0.35">
      <c r="B17" s="17" t="s">
        <v>148</v>
      </c>
      <c r="C17" s="16">
        <v>0.18613268563117499</v>
      </c>
      <c r="D17" s="16">
        <v>0.17883514573738901</v>
      </c>
      <c r="E17" s="16">
        <v>0.19545343041940599</v>
      </c>
      <c r="F17" s="16"/>
      <c r="G17" s="16">
        <v>0.142987817412109</v>
      </c>
      <c r="H17" s="16">
        <v>0.19370455229406</v>
      </c>
      <c r="I17" s="16">
        <v>0.270671994987008</v>
      </c>
      <c r="J17" s="16"/>
      <c r="K17" s="16">
        <v>0.275185450254534</v>
      </c>
      <c r="L17" s="16">
        <v>0.16382284110315801</v>
      </c>
      <c r="M17" s="16">
        <v>0.119390669059132</v>
      </c>
      <c r="N17" s="16">
        <v>4.2209874548503903E-2</v>
      </c>
      <c r="O17" s="16"/>
      <c r="P17" s="16">
        <v>0.164765755972935</v>
      </c>
      <c r="Q17" s="16">
        <v>0.18763102940394299</v>
      </c>
      <c r="R17" s="16">
        <v>0.15679588252447099</v>
      </c>
      <c r="S17" s="16">
        <v>0.236989583827317</v>
      </c>
      <c r="T17" s="16">
        <v>3.4574144136576203E-2</v>
      </c>
      <c r="U17" s="16">
        <v>0.25687295195267201</v>
      </c>
      <c r="V17" s="16">
        <v>0.27975861263353902</v>
      </c>
      <c r="W17" s="16">
        <v>0.191389566209163</v>
      </c>
      <c r="X17" s="16">
        <v>0.23232166224060499</v>
      </c>
      <c r="Y17" s="16">
        <v>0.175299299560158</v>
      </c>
      <c r="Z17" s="16">
        <v>0.232667805768626</v>
      </c>
      <c r="AA17" s="16">
        <v>6.4950828518887394E-2</v>
      </c>
      <c r="AB17" s="16"/>
      <c r="AC17" s="16">
        <v>0.13925637736150701</v>
      </c>
      <c r="AD17" s="16">
        <v>0.185278494925462</v>
      </c>
      <c r="AE17" s="16">
        <v>0.27420889308989499</v>
      </c>
      <c r="AF17" s="16">
        <v>0.180289828444469</v>
      </c>
      <c r="AG17" s="16"/>
      <c r="AH17" s="16">
        <v>0.12688657917461499</v>
      </c>
      <c r="AI17" s="16">
        <v>0.248192059223904</v>
      </c>
      <c r="AJ17" s="16">
        <v>0.28467396820766</v>
      </c>
      <c r="AK17" s="16">
        <v>0.25333804260260701</v>
      </c>
      <c r="AL17" s="16"/>
      <c r="AM17" s="16">
        <v>0.134579991578196</v>
      </c>
      <c r="AN17" s="16">
        <v>0.26296613778327899</v>
      </c>
      <c r="AO17" s="16">
        <v>0.102830273911256</v>
      </c>
      <c r="AP17" s="16"/>
      <c r="AQ17" s="16">
        <v>0.186351022565931</v>
      </c>
      <c r="AR17" s="16">
        <v>0.20669960264687401</v>
      </c>
      <c r="AS17" s="16">
        <v>0.173707960376382</v>
      </c>
      <c r="AT17" s="16">
        <v>0.16810713775355501</v>
      </c>
      <c r="AU17" s="16">
        <v>9.8767935639586496E-2</v>
      </c>
      <c r="AV17" s="16"/>
      <c r="AW17" s="16" t="s">
        <v>137</v>
      </c>
      <c r="AX17" s="16" t="s">
        <v>137</v>
      </c>
      <c r="AY17" s="16" t="s">
        <v>137</v>
      </c>
      <c r="AZ17" s="16">
        <v>0.184823295990416</v>
      </c>
      <c r="BA17" s="16">
        <v>0.18850803260841401</v>
      </c>
      <c r="BB17" s="16" t="s">
        <v>137</v>
      </c>
      <c r="BC17" s="16" t="s">
        <v>137</v>
      </c>
      <c r="BD17" s="16" t="s">
        <v>137</v>
      </c>
      <c r="BE17" s="16" t="s">
        <v>137</v>
      </c>
      <c r="BF17" s="16"/>
      <c r="BG17" s="16">
        <v>0.18459878583323899</v>
      </c>
      <c r="BH17" s="16">
        <v>0.18016147164176299</v>
      </c>
      <c r="BI17" s="16">
        <v>8.0456881085892204E-2</v>
      </c>
      <c r="BJ17" s="16">
        <v>0.122085277723749</v>
      </c>
      <c r="BK17" s="16">
        <v>0.31849667896945499</v>
      </c>
      <c r="BL17" s="16">
        <v>0.28962383555124799</v>
      </c>
      <c r="BM17" s="16"/>
      <c r="BN17" s="16">
        <v>0.22122795136252199</v>
      </c>
      <c r="BO17" s="16">
        <v>0.19666188713440699</v>
      </c>
      <c r="BP17" s="16">
        <v>0.132095379595114</v>
      </c>
      <c r="BQ17" s="16">
        <v>0.124293035904723</v>
      </c>
      <c r="BR17" s="16">
        <v>0.22301624401471501</v>
      </c>
      <c r="BS17" s="16">
        <v>0.27505784459299998</v>
      </c>
      <c r="BT17" s="16"/>
      <c r="BU17" s="16">
        <v>0.184422338038914</v>
      </c>
      <c r="BV17" s="16">
        <v>0.18959468068128499</v>
      </c>
      <c r="BW17" s="16"/>
      <c r="BX17" s="16">
        <v>0.207280834290999</v>
      </c>
      <c r="BY17" s="16">
        <v>0.17867057750507501</v>
      </c>
      <c r="BZ17" s="16"/>
      <c r="CA17" s="16">
        <v>0.13620964552086201</v>
      </c>
      <c r="CB17" s="16">
        <v>0.207512270762784</v>
      </c>
    </row>
    <row r="18" spans="2:80" x14ac:dyDescent="0.35">
      <c r="B18" s="17" t="s">
        <v>149</v>
      </c>
      <c r="C18" s="16">
        <v>0.14239160661303099</v>
      </c>
      <c r="D18" s="16">
        <v>0.13951272450100799</v>
      </c>
      <c r="E18" s="16">
        <v>0.146068643783383</v>
      </c>
      <c r="F18" s="16"/>
      <c r="G18" s="16">
        <v>0.16488416666580699</v>
      </c>
      <c r="H18" s="16">
        <v>0.14180912172364801</v>
      </c>
      <c r="I18" s="16">
        <v>8.9049771451307505E-2</v>
      </c>
      <c r="J18" s="16"/>
      <c r="K18" s="16">
        <v>0.109910594758791</v>
      </c>
      <c r="L18" s="16">
        <v>0.140391690479161</v>
      </c>
      <c r="M18" s="16">
        <v>0.16976684953176999</v>
      </c>
      <c r="N18" s="16">
        <v>0.187250843528355</v>
      </c>
      <c r="O18" s="16"/>
      <c r="P18" s="16">
        <v>0.26236344329884198</v>
      </c>
      <c r="Q18" s="16">
        <v>0.12591260151016101</v>
      </c>
      <c r="R18" s="16">
        <v>3.7489422223484101E-2</v>
      </c>
      <c r="S18" s="16">
        <v>0.132832611057427</v>
      </c>
      <c r="T18" s="16">
        <v>0.17644763948822001</v>
      </c>
      <c r="U18" s="16">
        <v>0.10369827484585201</v>
      </c>
      <c r="V18" s="16">
        <v>9.2839034477598406E-2</v>
      </c>
      <c r="W18" s="16">
        <v>0.27024591176686102</v>
      </c>
      <c r="X18" s="16">
        <v>0.114317442352132</v>
      </c>
      <c r="Y18" s="16">
        <v>5.2169755064070199E-2</v>
      </c>
      <c r="Z18" s="16">
        <v>0.12468168820633101</v>
      </c>
      <c r="AA18" s="16">
        <v>0.131323863246152</v>
      </c>
      <c r="AB18" s="16"/>
      <c r="AC18" s="16">
        <v>0.13065695199423799</v>
      </c>
      <c r="AD18" s="16">
        <v>9.93053701005992E-2</v>
      </c>
      <c r="AE18" s="16">
        <v>0.176126578758074</v>
      </c>
      <c r="AF18" s="16">
        <v>0.15714239905427799</v>
      </c>
      <c r="AG18" s="16"/>
      <c r="AH18" s="16">
        <v>0.16971411358093599</v>
      </c>
      <c r="AI18" s="16">
        <v>0.101713801218272</v>
      </c>
      <c r="AJ18" s="16">
        <v>0.146713187483475</v>
      </c>
      <c r="AK18" s="16">
        <v>0</v>
      </c>
      <c r="AL18" s="16"/>
      <c r="AM18" s="16">
        <v>0.141608335541303</v>
      </c>
      <c r="AN18" s="16">
        <v>0.151779463968647</v>
      </c>
      <c r="AO18" s="16">
        <v>6.7029828870206407E-2</v>
      </c>
      <c r="AP18" s="16"/>
      <c r="AQ18" s="16">
        <v>0.11257716750693</v>
      </c>
      <c r="AR18" s="16">
        <v>0.228141180208705</v>
      </c>
      <c r="AS18" s="16">
        <v>0.13971107396829399</v>
      </c>
      <c r="AT18" s="16">
        <v>0.16309589192909399</v>
      </c>
      <c r="AU18" s="16">
        <v>0.127735897104339</v>
      </c>
      <c r="AV18" s="16"/>
      <c r="AW18" s="16" t="s">
        <v>137</v>
      </c>
      <c r="AX18" s="16" t="s">
        <v>137</v>
      </c>
      <c r="AY18" s="16" t="s">
        <v>137</v>
      </c>
      <c r="AZ18" s="16">
        <v>0.15282797146680599</v>
      </c>
      <c r="BA18" s="16">
        <v>0.123459130795969</v>
      </c>
      <c r="BB18" s="16" t="s">
        <v>137</v>
      </c>
      <c r="BC18" s="16" t="s">
        <v>137</v>
      </c>
      <c r="BD18" s="16" t="s">
        <v>137</v>
      </c>
      <c r="BE18" s="16" t="s">
        <v>137</v>
      </c>
      <c r="BF18" s="16"/>
      <c r="BG18" s="16">
        <v>0.121837373195778</v>
      </c>
      <c r="BH18" s="16">
        <v>0.192695836444679</v>
      </c>
      <c r="BI18" s="16">
        <v>9.1742351224336299E-2</v>
      </c>
      <c r="BJ18" s="16">
        <v>8.5266802284789195E-2</v>
      </c>
      <c r="BK18" s="16">
        <v>0.137934925901123</v>
      </c>
      <c r="BL18" s="16">
        <v>0.411853415384699</v>
      </c>
      <c r="BM18" s="16"/>
      <c r="BN18" s="16">
        <v>0.181041821180153</v>
      </c>
      <c r="BO18" s="16">
        <v>0.170302330312951</v>
      </c>
      <c r="BP18" s="16">
        <v>9.3911638040372905E-2</v>
      </c>
      <c r="BQ18" s="16">
        <v>0.112258204720192</v>
      </c>
      <c r="BR18" s="16">
        <v>0.124334870722468</v>
      </c>
      <c r="BS18" s="16">
        <v>5.4184882972134203E-2</v>
      </c>
      <c r="BT18" s="16"/>
      <c r="BU18" s="16">
        <v>0.140468886173685</v>
      </c>
      <c r="BV18" s="16">
        <v>0.14628347553715201</v>
      </c>
      <c r="BW18" s="16"/>
      <c r="BX18" s="16">
        <v>5.86901787380531E-2</v>
      </c>
      <c r="BY18" s="16">
        <v>0.171925591604283</v>
      </c>
      <c r="BZ18" s="16"/>
      <c r="CA18" s="16">
        <v>0.174609926420317</v>
      </c>
      <c r="CB18" s="16">
        <v>0.12612452195374399</v>
      </c>
    </row>
    <row r="19" spans="2:80" ht="29" x14ac:dyDescent="0.35">
      <c r="B19" s="17" t="s">
        <v>150</v>
      </c>
      <c r="C19" s="16">
        <v>7.0102176512799499E-2</v>
      </c>
      <c r="D19" s="16">
        <v>7.5327856320417594E-2</v>
      </c>
      <c r="E19" s="16">
        <v>6.3427704219294195E-2</v>
      </c>
      <c r="F19" s="16"/>
      <c r="G19" s="16">
        <v>9.4052218780391203E-2</v>
      </c>
      <c r="H19" s="16">
        <v>5.53171207886076E-2</v>
      </c>
      <c r="I19" s="16">
        <v>5.2323252514322099E-2</v>
      </c>
      <c r="J19" s="16"/>
      <c r="K19" s="16">
        <v>3.2394480163629502E-2</v>
      </c>
      <c r="L19" s="16">
        <v>3.0402373531331899E-2</v>
      </c>
      <c r="M19" s="16">
        <v>0.16627876536331801</v>
      </c>
      <c r="N19" s="16">
        <v>0.15850402759358101</v>
      </c>
      <c r="O19" s="16"/>
      <c r="P19" s="16">
        <v>0</v>
      </c>
      <c r="Q19" s="16">
        <v>7.5082244836692694E-2</v>
      </c>
      <c r="R19" s="16">
        <v>4.4116728914099901E-2</v>
      </c>
      <c r="S19" s="16">
        <v>0.101884031119473</v>
      </c>
      <c r="T19" s="16">
        <v>0.10552934400947001</v>
      </c>
      <c r="U19" s="16">
        <v>0.143822188279326</v>
      </c>
      <c r="V19" s="16">
        <v>3.0600687793016099E-2</v>
      </c>
      <c r="W19" s="16">
        <v>0.115623195061961</v>
      </c>
      <c r="X19" s="16">
        <v>0</v>
      </c>
      <c r="Y19" s="16">
        <v>0.15575767050286901</v>
      </c>
      <c r="Z19" s="16">
        <v>5.8133012089357901E-2</v>
      </c>
      <c r="AA19" s="16">
        <v>6.6656658069847899E-2</v>
      </c>
      <c r="AB19" s="16"/>
      <c r="AC19" s="16">
        <v>0.11830376951557001</v>
      </c>
      <c r="AD19" s="16">
        <v>6.3540964224373095E-2</v>
      </c>
      <c r="AE19" s="16">
        <v>0.1098999638776</v>
      </c>
      <c r="AF19" s="16">
        <v>3.2440882223120499E-2</v>
      </c>
      <c r="AG19" s="16"/>
      <c r="AH19" s="16">
        <v>9.2459607927768403E-2</v>
      </c>
      <c r="AI19" s="16">
        <v>5.6547372223200401E-2</v>
      </c>
      <c r="AJ19" s="16">
        <v>0</v>
      </c>
      <c r="AK19" s="16">
        <v>0</v>
      </c>
      <c r="AL19" s="16"/>
      <c r="AM19" s="16">
        <v>9.4553630300005798E-2</v>
      </c>
      <c r="AN19" s="16">
        <v>3.9961763921247097E-2</v>
      </c>
      <c r="AO19" s="16">
        <v>7.80031557279149E-2</v>
      </c>
      <c r="AP19" s="16"/>
      <c r="AQ19" s="16">
        <v>8.0422390202568E-2</v>
      </c>
      <c r="AR19" s="16">
        <v>7.2994172391549095E-2</v>
      </c>
      <c r="AS19" s="16">
        <v>0</v>
      </c>
      <c r="AT19" s="16">
        <v>0</v>
      </c>
      <c r="AU19" s="16">
        <v>7.5405083866333503E-2</v>
      </c>
      <c r="AV19" s="16"/>
      <c r="AW19" s="16" t="s">
        <v>137</v>
      </c>
      <c r="AX19" s="16" t="s">
        <v>137</v>
      </c>
      <c r="AY19" s="16" t="s">
        <v>137</v>
      </c>
      <c r="AZ19" s="16">
        <v>7.1084516705417503E-2</v>
      </c>
      <c r="BA19" s="16">
        <v>6.8320125750733499E-2</v>
      </c>
      <c r="BB19" s="16" t="s">
        <v>137</v>
      </c>
      <c r="BC19" s="16" t="s">
        <v>137</v>
      </c>
      <c r="BD19" s="16" t="s">
        <v>137</v>
      </c>
      <c r="BE19" s="16" t="s">
        <v>137</v>
      </c>
      <c r="BF19" s="16"/>
      <c r="BG19" s="16">
        <v>7.1696813693697195E-2</v>
      </c>
      <c r="BH19" s="16">
        <v>5.0652077290709703E-2</v>
      </c>
      <c r="BI19" s="16">
        <v>0.20269350720830601</v>
      </c>
      <c r="BJ19" s="16">
        <v>5.4067961421455403E-2</v>
      </c>
      <c r="BK19" s="16">
        <v>5.9010672141810501E-2</v>
      </c>
      <c r="BL19" s="16">
        <v>0</v>
      </c>
      <c r="BM19" s="16"/>
      <c r="BN19" s="16">
        <v>0.114721200090973</v>
      </c>
      <c r="BO19" s="16">
        <v>6.4559186040630295E-2</v>
      </c>
      <c r="BP19" s="16">
        <v>7.7272173474611905E-2</v>
      </c>
      <c r="BQ19" s="16">
        <v>7.6954007277742695E-2</v>
      </c>
      <c r="BR19" s="16">
        <v>4.35563088545175E-2</v>
      </c>
      <c r="BS19" s="16">
        <v>0</v>
      </c>
      <c r="BT19" s="16"/>
      <c r="BU19" s="16">
        <v>8.3038375829302999E-2</v>
      </c>
      <c r="BV19" s="16">
        <v>4.3917406701310398E-2</v>
      </c>
      <c r="BW19" s="16"/>
      <c r="BX19" s="16">
        <v>7.1396768956054402E-2</v>
      </c>
      <c r="BY19" s="16">
        <v>6.9645380556510803E-2</v>
      </c>
      <c r="BZ19" s="16"/>
      <c r="CA19" s="16">
        <v>6.2987697572118501E-2</v>
      </c>
      <c r="CB19" s="16">
        <v>7.6296121587258597E-2</v>
      </c>
    </row>
    <row r="20" spans="2:80" ht="43.5" x14ac:dyDescent="0.35">
      <c r="B20" s="17" t="s">
        <v>151</v>
      </c>
      <c r="C20" s="16">
        <v>6.8158000568919297E-2</v>
      </c>
      <c r="D20" s="16">
        <v>7.8423995931394597E-2</v>
      </c>
      <c r="E20" s="16">
        <v>5.5045811507468297E-2</v>
      </c>
      <c r="F20" s="16"/>
      <c r="G20" s="16">
        <v>7.1233343931715307E-2</v>
      </c>
      <c r="H20" s="16">
        <v>7.1151869244689303E-2</v>
      </c>
      <c r="I20" s="16">
        <v>5.2398227793971103E-2</v>
      </c>
      <c r="J20" s="16"/>
      <c r="K20" s="16">
        <v>8.6886663077551995E-2</v>
      </c>
      <c r="L20" s="16">
        <v>7.0832046752810005E-2</v>
      </c>
      <c r="M20" s="16">
        <v>4.6269942235489803E-2</v>
      </c>
      <c r="N20" s="16">
        <v>3.5752009001691003E-2</v>
      </c>
      <c r="O20" s="16"/>
      <c r="P20" s="16">
        <v>6.0184880889805302E-2</v>
      </c>
      <c r="Q20" s="16">
        <v>3.0933955642223301E-2</v>
      </c>
      <c r="R20" s="16">
        <v>7.4591301187519901E-2</v>
      </c>
      <c r="S20" s="16">
        <v>0</v>
      </c>
      <c r="T20" s="16">
        <v>6.8703142566639105E-2</v>
      </c>
      <c r="U20" s="16">
        <v>0.141657815694852</v>
      </c>
      <c r="V20" s="16">
        <v>6.2234433330925799E-2</v>
      </c>
      <c r="W20" s="16">
        <v>0</v>
      </c>
      <c r="X20" s="16">
        <v>0.146329238216105</v>
      </c>
      <c r="Y20" s="16">
        <v>5.2129541939758502E-2</v>
      </c>
      <c r="Z20" s="16">
        <v>0.112872180281643</v>
      </c>
      <c r="AA20" s="16">
        <v>0.13132629224595299</v>
      </c>
      <c r="AB20" s="16"/>
      <c r="AC20" s="16">
        <v>3.2609253861615797E-2</v>
      </c>
      <c r="AD20" s="16">
        <v>6.5375248752212803E-2</v>
      </c>
      <c r="AE20" s="16">
        <v>5.6413869217757602E-2</v>
      </c>
      <c r="AF20" s="16">
        <v>0.101652350390986</v>
      </c>
      <c r="AG20" s="16"/>
      <c r="AH20" s="16">
        <v>5.2536765635152603E-2</v>
      </c>
      <c r="AI20" s="16">
        <v>7.6033792145419499E-2</v>
      </c>
      <c r="AJ20" s="16">
        <v>0.123501601556384</v>
      </c>
      <c r="AK20" s="16">
        <v>0</v>
      </c>
      <c r="AL20" s="16"/>
      <c r="AM20" s="16">
        <v>5.5861432449747297E-2</v>
      </c>
      <c r="AN20" s="16">
        <v>8.8278704667294997E-2</v>
      </c>
      <c r="AO20" s="16">
        <v>3.8632420191883302E-2</v>
      </c>
      <c r="AP20" s="16"/>
      <c r="AQ20" s="16">
        <v>7.6846901554215793E-2</v>
      </c>
      <c r="AR20" s="16">
        <v>5.6911606922695E-2</v>
      </c>
      <c r="AS20" s="16">
        <v>0.138148910558548</v>
      </c>
      <c r="AT20" s="16">
        <v>0</v>
      </c>
      <c r="AU20" s="16">
        <v>5.6502723758514499E-2</v>
      </c>
      <c r="AV20" s="16"/>
      <c r="AW20" s="16" t="s">
        <v>137</v>
      </c>
      <c r="AX20" s="16" t="s">
        <v>137</v>
      </c>
      <c r="AY20" s="16" t="s">
        <v>137</v>
      </c>
      <c r="AZ20" s="16">
        <v>9.0727699077865001E-2</v>
      </c>
      <c r="BA20" s="16">
        <v>2.7214599566181299E-2</v>
      </c>
      <c r="BB20" s="16" t="s">
        <v>137</v>
      </c>
      <c r="BC20" s="16" t="s">
        <v>137</v>
      </c>
      <c r="BD20" s="16" t="s">
        <v>137</v>
      </c>
      <c r="BE20" s="16" t="s">
        <v>137</v>
      </c>
      <c r="BF20" s="16"/>
      <c r="BG20" s="16">
        <v>9.5410754844553497E-2</v>
      </c>
      <c r="BH20" s="16">
        <v>5.1083605369726497E-2</v>
      </c>
      <c r="BI20" s="16">
        <v>3.9412678623938602E-2</v>
      </c>
      <c r="BJ20" s="16">
        <v>4.3505575622560501E-2</v>
      </c>
      <c r="BK20" s="16">
        <v>2.5445328510191701E-2</v>
      </c>
      <c r="BL20" s="16">
        <v>0</v>
      </c>
      <c r="BM20" s="16"/>
      <c r="BN20" s="16">
        <v>7.4389095371022396E-2</v>
      </c>
      <c r="BO20" s="16">
        <v>8.7465769981668204E-2</v>
      </c>
      <c r="BP20" s="16">
        <v>5.4520795315911003E-2</v>
      </c>
      <c r="BQ20" s="16">
        <v>0</v>
      </c>
      <c r="BR20" s="16">
        <v>0.107136822090819</v>
      </c>
      <c r="BS20" s="16">
        <v>5.2723729491921202E-2</v>
      </c>
      <c r="BT20" s="16"/>
      <c r="BU20" s="16">
        <v>6.3028642866599704E-2</v>
      </c>
      <c r="BV20" s="16">
        <v>7.8540574880732503E-2</v>
      </c>
      <c r="BW20" s="16"/>
      <c r="BX20" s="16">
        <v>0.100722425432098</v>
      </c>
      <c r="BY20" s="16">
        <v>5.6667668091026503E-2</v>
      </c>
      <c r="BZ20" s="16"/>
      <c r="CA20" s="16">
        <v>6.8807729684637997E-2</v>
      </c>
      <c r="CB20" s="16">
        <v>6.51669427959959E-2</v>
      </c>
    </row>
    <row r="21" spans="2:80" x14ac:dyDescent="0.35">
      <c r="B21" s="17" t="s">
        <v>152</v>
      </c>
      <c r="C21" s="16">
        <v>3.9653746869123901E-2</v>
      </c>
      <c r="D21" s="16">
        <v>4.7261069367488501E-2</v>
      </c>
      <c r="E21" s="16">
        <v>2.99373338640498E-2</v>
      </c>
      <c r="F21" s="16"/>
      <c r="G21" s="16">
        <v>3.1484880802454901E-2</v>
      </c>
      <c r="H21" s="16">
        <v>5.5605944540305999E-2</v>
      </c>
      <c r="I21" s="16">
        <v>1.5666231122658199E-2</v>
      </c>
      <c r="J21" s="16"/>
      <c r="K21" s="16">
        <v>4.7907849987754297E-2</v>
      </c>
      <c r="L21" s="16">
        <v>4.9281138844362998E-2</v>
      </c>
      <c r="M21" s="16">
        <v>3.4495642620207503E-2</v>
      </c>
      <c r="N21" s="16">
        <v>0</v>
      </c>
      <c r="O21" s="16"/>
      <c r="P21" s="16">
        <v>8.0402726411521505E-2</v>
      </c>
      <c r="Q21" s="16">
        <v>4.4891235324661299E-2</v>
      </c>
      <c r="R21" s="16">
        <v>4.0117675423376797E-2</v>
      </c>
      <c r="S21" s="16">
        <v>6.4799463579939806E-2</v>
      </c>
      <c r="T21" s="16">
        <v>0</v>
      </c>
      <c r="U21" s="16">
        <v>3.5474071201080898E-2</v>
      </c>
      <c r="V21" s="16">
        <v>9.3602065092183398E-2</v>
      </c>
      <c r="W21" s="16">
        <v>0</v>
      </c>
      <c r="X21" s="16">
        <v>0</v>
      </c>
      <c r="Y21" s="16">
        <v>0</v>
      </c>
      <c r="Z21" s="16">
        <v>5.83113163683045E-2</v>
      </c>
      <c r="AA21" s="16">
        <v>0</v>
      </c>
      <c r="AB21" s="16"/>
      <c r="AC21" s="16">
        <v>2.0129162798643501E-2</v>
      </c>
      <c r="AD21" s="16">
        <v>3.9616314361952301E-2</v>
      </c>
      <c r="AE21" s="16">
        <v>6.82523282200755E-2</v>
      </c>
      <c r="AF21" s="16">
        <v>3.1986152167543302E-2</v>
      </c>
      <c r="AG21" s="16"/>
      <c r="AH21" s="16">
        <v>2.72901854605032E-2</v>
      </c>
      <c r="AI21" s="16">
        <v>7.3436350594951197E-2</v>
      </c>
      <c r="AJ21" s="16">
        <v>3.9238434630633097E-2</v>
      </c>
      <c r="AK21" s="16">
        <v>0</v>
      </c>
      <c r="AL21" s="16"/>
      <c r="AM21" s="16">
        <v>2.6024622403815301E-2</v>
      </c>
      <c r="AN21" s="16">
        <v>5.7081203282780997E-2</v>
      </c>
      <c r="AO21" s="16">
        <v>3.4042111555977202E-2</v>
      </c>
      <c r="AP21" s="16"/>
      <c r="AQ21" s="16">
        <v>1.7508807674189799E-2</v>
      </c>
      <c r="AR21" s="16">
        <v>7.4127849294372397E-2</v>
      </c>
      <c r="AS21" s="16">
        <v>2.8819217080942702E-2</v>
      </c>
      <c r="AT21" s="16">
        <v>0</v>
      </c>
      <c r="AU21" s="16">
        <v>5.4463660769177302E-2</v>
      </c>
      <c r="AV21" s="16"/>
      <c r="AW21" s="16" t="s">
        <v>137</v>
      </c>
      <c r="AX21" s="16" t="s">
        <v>137</v>
      </c>
      <c r="AY21" s="16" t="s">
        <v>137</v>
      </c>
      <c r="AZ21" s="16">
        <v>4.0869393228713302E-2</v>
      </c>
      <c r="BA21" s="16">
        <v>3.7448458377633498E-2</v>
      </c>
      <c r="BB21" s="16" t="s">
        <v>137</v>
      </c>
      <c r="BC21" s="16" t="s">
        <v>137</v>
      </c>
      <c r="BD21" s="16" t="s">
        <v>137</v>
      </c>
      <c r="BE21" s="16" t="s">
        <v>137</v>
      </c>
      <c r="BF21" s="16"/>
      <c r="BG21" s="16">
        <v>2.5756792256992501E-2</v>
      </c>
      <c r="BH21" s="16">
        <v>5.31670567450339E-2</v>
      </c>
      <c r="BI21" s="16">
        <v>0</v>
      </c>
      <c r="BJ21" s="16">
        <v>0.107172520094614</v>
      </c>
      <c r="BK21" s="16">
        <v>5.97896145688128E-2</v>
      </c>
      <c r="BL21" s="16">
        <v>0</v>
      </c>
      <c r="BM21" s="16"/>
      <c r="BN21" s="16">
        <v>6.4141281802622796E-2</v>
      </c>
      <c r="BO21" s="16">
        <v>2.5762489248801201E-2</v>
      </c>
      <c r="BP21" s="16">
        <v>8.1775196934964101E-2</v>
      </c>
      <c r="BQ21" s="16">
        <v>2.5032188865064E-2</v>
      </c>
      <c r="BR21" s="16">
        <v>6.3512798933181597E-2</v>
      </c>
      <c r="BS21" s="16">
        <v>0</v>
      </c>
      <c r="BT21" s="16"/>
      <c r="BU21" s="16">
        <v>4.2726332944768498E-2</v>
      </c>
      <c r="BV21" s="16">
        <v>3.34343807981251E-2</v>
      </c>
      <c r="BW21" s="16"/>
      <c r="BX21" s="16">
        <v>1.8985315057683801E-2</v>
      </c>
      <c r="BY21" s="16">
        <v>4.6946587271124503E-2</v>
      </c>
      <c r="BZ21" s="16"/>
      <c r="CA21" s="16">
        <v>3.7942700838917001E-2</v>
      </c>
      <c r="CB21" s="16">
        <v>3.4724892234622801E-2</v>
      </c>
    </row>
    <row r="22" spans="2:80" ht="29" x14ac:dyDescent="0.35">
      <c r="B22" s="17" t="s">
        <v>153</v>
      </c>
      <c r="C22" s="16">
        <v>3.65039976794512E-2</v>
      </c>
      <c r="D22" s="16">
        <v>5.28860891275112E-2</v>
      </c>
      <c r="E22" s="16">
        <v>1.55800567750839E-2</v>
      </c>
      <c r="F22" s="16"/>
      <c r="G22" s="16">
        <v>4.8431368841032399E-2</v>
      </c>
      <c r="H22" s="16">
        <v>2.8896976089233101E-2</v>
      </c>
      <c r="I22" s="16">
        <v>2.8321797084334799E-2</v>
      </c>
      <c r="J22" s="16"/>
      <c r="K22" s="16">
        <v>2.4114551263246398E-2</v>
      </c>
      <c r="L22" s="16">
        <v>5.5350810559095902E-2</v>
      </c>
      <c r="M22" s="16">
        <v>2.72696175463264E-2</v>
      </c>
      <c r="N22" s="16">
        <v>3.9775231847509397E-2</v>
      </c>
      <c r="O22" s="16"/>
      <c r="P22" s="16">
        <v>2.0662807090991601E-2</v>
      </c>
      <c r="Q22" s="16">
        <v>4.5507818704523702E-2</v>
      </c>
      <c r="R22" s="16">
        <v>7.7233341904485803E-2</v>
      </c>
      <c r="S22" s="16">
        <v>3.2589843849584202E-2</v>
      </c>
      <c r="T22" s="16">
        <v>0</v>
      </c>
      <c r="U22" s="16">
        <v>3.5365598625245701E-2</v>
      </c>
      <c r="V22" s="16">
        <v>6.1882935770241503E-2</v>
      </c>
      <c r="W22" s="16">
        <v>0.119349288164647</v>
      </c>
      <c r="X22" s="16">
        <v>5.9222065242342102E-2</v>
      </c>
      <c r="Y22" s="16">
        <v>0</v>
      </c>
      <c r="Z22" s="16">
        <v>0</v>
      </c>
      <c r="AA22" s="16">
        <v>0</v>
      </c>
      <c r="AB22" s="16"/>
      <c r="AC22" s="16">
        <v>8.60932537187451E-2</v>
      </c>
      <c r="AD22" s="16">
        <v>2.79927804147081E-2</v>
      </c>
      <c r="AE22" s="16">
        <v>2.5900740161995801E-2</v>
      </c>
      <c r="AF22" s="16">
        <v>1.6291244822962899E-2</v>
      </c>
      <c r="AG22" s="16"/>
      <c r="AH22" s="16">
        <v>5.01784922831192E-2</v>
      </c>
      <c r="AI22" s="16">
        <v>8.6950428050008403E-3</v>
      </c>
      <c r="AJ22" s="16">
        <v>1.61821052785695E-2</v>
      </c>
      <c r="AK22" s="16">
        <v>0.167495669817596</v>
      </c>
      <c r="AL22" s="16"/>
      <c r="AM22" s="16">
        <v>4.9031421954334499E-2</v>
      </c>
      <c r="AN22" s="16">
        <v>2.2647249291185001E-2</v>
      </c>
      <c r="AO22" s="16">
        <v>3.1390833417272702E-2</v>
      </c>
      <c r="AP22" s="16"/>
      <c r="AQ22" s="16">
        <v>3.5072926095743702E-2</v>
      </c>
      <c r="AR22" s="16">
        <v>2.7548279030118299E-2</v>
      </c>
      <c r="AS22" s="16">
        <v>5.9227507001795701E-2</v>
      </c>
      <c r="AT22" s="16">
        <v>0.15983251676948901</v>
      </c>
      <c r="AU22" s="16">
        <v>4.5911157471285699E-2</v>
      </c>
      <c r="AV22" s="16"/>
      <c r="AW22" s="16" t="s">
        <v>137</v>
      </c>
      <c r="AX22" s="16" t="s">
        <v>137</v>
      </c>
      <c r="AY22" s="16" t="s">
        <v>137</v>
      </c>
      <c r="AZ22" s="16">
        <v>3.7866142852011002E-2</v>
      </c>
      <c r="BA22" s="16">
        <v>3.4032947567640699E-2</v>
      </c>
      <c r="BB22" s="16" t="s">
        <v>137</v>
      </c>
      <c r="BC22" s="16" t="s">
        <v>137</v>
      </c>
      <c r="BD22" s="16" t="s">
        <v>137</v>
      </c>
      <c r="BE22" s="16" t="s">
        <v>137</v>
      </c>
      <c r="BF22" s="16"/>
      <c r="BG22" s="16">
        <v>5.0342652310700502E-2</v>
      </c>
      <c r="BH22" s="16">
        <v>0</v>
      </c>
      <c r="BI22" s="16">
        <v>4.8715961776539897E-2</v>
      </c>
      <c r="BJ22" s="16">
        <v>8.9630905598131305E-2</v>
      </c>
      <c r="BK22" s="16">
        <v>2.42677851534462E-2</v>
      </c>
      <c r="BL22" s="16">
        <v>0.29852274906405302</v>
      </c>
      <c r="BM22" s="16"/>
      <c r="BN22" s="16">
        <v>6.8204941926153506E-2</v>
      </c>
      <c r="BO22" s="16">
        <v>1.7523468213371699E-2</v>
      </c>
      <c r="BP22" s="16">
        <v>2.43939505410917E-2</v>
      </c>
      <c r="BQ22" s="16">
        <v>7.5682069063543897E-2</v>
      </c>
      <c r="BR22" s="16">
        <v>2.06098109071013E-2</v>
      </c>
      <c r="BS22" s="16">
        <v>0</v>
      </c>
      <c r="BT22" s="16"/>
      <c r="BU22" s="16">
        <v>2.90183221297757E-2</v>
      </c>
      <c r="BV22" s="16">
        <v>5.1656105833944498E-2</v>
      </c>
      <c r="BW22" s="16"/>
      <c r="BX22" s="16">
        <v>8.8875237916938108E-3</v>
      </c>
      <c r="BY22" s="16">
        <v>4.6248449429194101E-2</v>
      </c>
      <c r="BZ22" s="16"/>
      <c r="CA22" s="16">
        <v>4.3215149112446199E-2</v>
      </c>
      <c r="CB22" s="16">
        <v>3.4237584686622101E-2</v>
      </c>
    </row>
    <row r="23" spans="2:80" x14ac:dyDescent="0.35">
      <c r="B23" s="17" t="s">
        <v>98</v>
      </c>
      <c r="C23" s="16">
        <v>1.6129950984084301E-2</v>
      </c>
      <c r="D23" s="16">
        <v>2.0600721443813998E-2</v>
      </c>
      <c r="E23" s="16">
        <v>1.04196827199273E-2</v>
      </c>
      <c r="F23" s="16"/>
      <c r="G23" s="16">
        <v>2.82195810926383E-2</v>
      </c>
      <c r="H23" s="16">
        <v>5.2141803723520499E-3</v>
      </c>
      <c r="I23" s="16">
        <v>1.6665873940262001E-2</v>
      </c>
      <c r="J23" s="16"/>
      <c r="K23" s="16">
        <v>2.0341865439282399E-2</v>
      </c>
      <c r="L23" s="16">
        <v>8.5044038164952505E-3</v>
      </c>
      <c r="M23" s="16">
        <v>1.98401715266141E-2</v>
      </c>
      <c r="N23" s="16">
        <v>1.7917107149070299E-2</v>
      </c>
      <c r="O23" s="16"/>
      <c r="P23" s="16">
        <v>2.0098087484303199E-2</v>
      </c>
      <c r="Q23" s="16">
        <v>3.0557623054578899E-2</v>
      </c>
      <c r="R23" s="16">
        <v>0</v>
      </c>
      <c r="S23" s="16">
        <v>3.2170246215922703E-2</v>
      </c>
      <c r="T23" s="16">
        <v>0</v>
      </c>
      <c r="U23" s="16">
        <v>0</v>
      </c>
      <c r="V23" s="16">
        <v>0</v>
      </c>
      <c r="W23" s="16">
        <v>0</v>
      </c>
      <c r="X23" s="16">
        <v>0</v>
      </c>
      <c r="Y23" s="16">
        <v>2.7874282814291901E-2</v>
      </c>
      <c r="Z23" s="16">
        <v>0</v>
      </c>
      <c r="AA23" s="16">
        <v>6.6656658069847899E-2</v>
      </c>
      <c r="AB23" s="16"/>
      <c r="AC23" s="16">
        <v>1.6449423589817599E-2</v>
      </c>
      <c r="AD23" s="16">
        <v>1.7030155373372401E-2</v>
      </c>
      <c r="AE23" s="16">
        <v>0</v>
      </c>
      <c r="AF23" s="16">
        <v>1.9727270823174201E-2</v>
      </c>
      <c r="AG23" s="16"/>
      <c r="AH23" s="16">
        <v>1.51977311414721E-2</v>
      </c>
      <c r="AI23" s="16">
        <v>1.2433451694875799E-2</v>
      </c>
      <c r="AJ23" s="16">
        <v>1.6654798155449398E-2</v>
      </c>
      <c r="AK23" s="16">
        <v>0</v>
      </c>
      <c r="AL23" s="16"/>
      <c r="AM23" s="16">
        <v>1.00752982371716E-2</v>
      </c>
      <c r="AN23" s="16">
        <v>2.08676234033227E-2</v>
      </c>
      <c r="AO23" s="16">
        <v>3.0986673167799302E-2</v>
      </c>
      <c r="AP23" s="16"/>
      <c r="AQ23" s="16">
        <v>1.9171773329679599E-2</v>
      </c>
      <c r="AR23" s="16">
        <v>0</v>
      </c>
      <c r="AS23" s="16">
        <v>0</v>
      </c>
      <c r="AT23" s="16">
        <v>0</v>
      </c>
      <c r="AU23" s="16">
        <v>4.5521329834140797E-2</v>
      </c>
      <c r="AV23" s="16"/>
      <c r="AW23" s="16" t="s">
        <v>137</v>
      </c>
      <c r="AX23" s="16" t="s">
        <v>137</v>
      </c>
      <c r="AY23" s="16" t="s">
        <v>137</v>
      </c>
      <c r="AZ23" s="16">
        <v>2.1518778297094501E-2</v>
      </c>
      <c r="BA23" s="16">
        <v>6.3541483731795398E-3</v>
      </c>
      <c r="BB23" s="16" t="s">
        <v>137</v>
      </c>
      <c r="BC23" s="16" t="s">
        <v>137</v>
      </c>
      <c r="BD23" s="16" t="s">
        <v>137</v>
      </c>
      <c r="BE23" s="16" t="s">
        <v>137</v>
      </c>
      <c r="BF23" s="16"/>
      <c r="BG23" s="16">
        <v>1.04306144988604E-2</v>
      </c>
      <c r="BH23" s="16">
        <v>1.8483854602724802E-2</v>
      </c>
      <c r="BI23" s="16">
        <v>0</v>
      </c>
      <c r="BJ23" s="16">
        <v>0</v>
      </c>
      <c r="BK23" s="16">
        <v>5.9351758804755801E-2</v>
      </c>
      <c r="BL23" s="16">
        <v>0</v>
      </c>
      <c r="BM23" s="16"/>
      <c r="BN23" s="16">
        <v>2.1808936217263899E-2</v>
      </c>
      <c r="BO23" s="16">
        <v>2.6274481550426099E-2</v>
      </c>
      <c r="BP23" s="16">
        <v>0</v>
      </c>
      <c r="BQ23" s="16">
        <v>0</v>
      </c>
      <c r="BR23" s="16">
        <v>2.09456743702447E-2</v>
      </c>
      <c r="BS23" s="16">
        <v>0</v>
      </c>
      <c r="BT23" s="16"/>
      <c r="BU23" s="16">
        <v>1.7082663449583101E-2</v>
      </c>
      <c r="BV23" s="16">
        <v>1.42015208482098E-2</v>
      </c>
      <c r="BW23" s="16"/>
      <c r="BX23" s="16">
        <v>1.8967502259209599E-2</v>
      </c>
      <c r="BY23" s="16">
        <v>1.5128723180699201E-2</v>
      </c>
      <c r="BZ23" s="16"/>
      <c r="CA23" s="16">
        <v>2.8569931554071601E-2</v>
      </c>
      <c r="CB23" s="16">
        <v>1.0133040645761E-2</v>
      </c>
    </row>
    <row r="24" spans="2:80" x14ac:dyDescent="0.35">
      <c r="B24" s="17" t="s">
        <v>154</v>
      </c>
      <c r="C24" s="18">
        <v>1.7787264978160001E-2</v>
      </c>
      <c r="D24" s="18">
        <v>1.9108886342812301E-2</v>
      </c>
      <c r="E24" s="18">
        <v>1.6099230979594498E-2</v>
      </c>
      <c r="F24" s="18"/>
      <c r="G24" s="18">
        <v>1.26471785501364E-2</v>
      </c>
      <c r="H24" s="18">
        <v>2.8802689873846501E-2</v>
      </c>
      <c r="I24" s="18">
        <v>0</v>
      </c>
      <c r="J24" s="18"/>
      <c r="K24" s="18">
        <v>1.4800479481016199E-2</v>
      </c>
      <c r="L24" s="18">
        <v>0</v>
      </c>
      <c r="M24" s="18">
        <v>5.9283417095490801E-2</v>
      </c>
      <c r="N24" s="18">
        <v>1.8598909394016701E-2</v>
      </c>
      <c r="O24" s="18"/>
      <c r="P24" s="18">
        <v>2.0072453518475999E-2</v>
      </c>
      <c r="Q24" s="18">
        <v>0</v>
      </c>
      <c r="R24" s="18">
        <v>3.8759833124377897E-2</v>
      </c>
      <c r="S24" s="18">
        <v>0</v>
      </c>
      <c r="T24" s="18">
        <v>7.1136623376797506E-2</v>
      </c>
      <c r="U24" s="18">
        <v>0</v>
      </c>
      <c r="V24" s="18">
        <v>0</v>
      </c>
      <c r="W24" s="18">
        <v>3.90477539734767E-2</v>
      </c>
      <c r="X24" s="18">
        <v>0</v>
      </c>
      <c r="Y24" s="18">
        <v>5.1495350644024898E-2</v>
      </c>
      <c r="Z24" s="18">
        <v>0</v>
      </c>
      <c r="AA24" s="18">
        <v>0</v>
      </c>
      <c r="AB24" s="18"/>
      <c r="AC24" s="18">
        <v>0</v>
      </c>
      <c r="AD24" s="18">
        <v>2.97197499615766E-2</v>
      </c>
      <c r="AE24" s="18">
        <v>1.37118583802858E-2</v>
      </c>
      <c r="AF24" s="18">
        <v>1.1531503329893901E-2</v>
      </c>
      <c r="AG24" s="18"/>
      <c r="AH24" s="18">
        <v>2.2142622476849599E-2</v>
      </c>
      <c r="AI24" s="18">
        <v>0</v>
      </c>
      <c r="AJ24" s="18">
        <v>4.10945819896614E-2</v>
      </c>
      <c r="AK24" s="18">
        <v>0</v>
      </c>
      <c r="AL24" s="18"/>
      <c r="AM24" s="18">
        <v>2.11618513030001E-2</v>
      </c>
      <c r="AN24" s="18">
        <v>1.6931054381236099E-2</v>
      </c>
      <c r="AO24" s="18">
        <v>0</v>
      </c>
      <c r="AP24" s="18"/>
      <c r="AQ24" s="18">
        <v>1.3180240280882501E-2</v>
      </c>
      <c r="AR24" s="18">
        <v>1.77841128096441E-2</v>
      </c>
      <c r="AS24" s="18">
        <v>0</v>
      </c>
      <c r="AT24" s="18">
        <v>0</v>
      </c>
      <c r="AU24" s="18">
        <v>7.3987821365393502E-2</v>
      </c>
      <c r="AV24" s="18"/>
      <c r="AW24" s="18" t="s">
        <v>137</v>
      </c>
      <c r="AX24" s="18" t="s">
        <v>137</v>
      </c>
      <c r="AY24" s="18" t="s">
        <v>137</v>
      </c>
      <c r="AZ24" s="18">
        <v>2.4217470782253302E-2</v>
      </c>
      <c r="BA24" s="18">
        <v>6.1223109840792501E-3</v>
      </c>
      <c r="BB24" s="18" t="s">
        <v>137</v>
      </c>
      <c r="BC24" s="18" t="s">
        <v>137</v>
      </c>
      <c r="BD24" s="18" t="s">
        <v>137</v>
      </c>
      <c r="BE24" s="18" t="s">
        <v>137</v>
      </c>
      <c r="BF24" s="18"/>
      <c r="BG24" s="18">
        <v>2.2292583175068301E-2</v>
      </c>
      <c r="BH24" s="18">
        <v>1.54381509395831E-2</v>
      </c>
      <c r="BI24" s="18">
        <v>0</v>
      </c>
      <c r="BJ24" s="18">
        <v>4.6006010555363401E-2</v>
      </c>
      <c r="BK24" s="18">
        <v>0</v>
      </c>
      <c r="BL24" s="18">
        <v>0</v>
      </c>
      <c r="BM24" s="18"/>
      <c r="BN24" s="18">
        <v>1.7063425888243201E-2</v>
      </c>
      <c r="BO24" s="18">
        <v>1.35725089053325E-2</v>
      </c>
      <c r="BP24" s="18">
        <v>2.5701186770932302E-2</v>
      </c>
      <c r="BQ24" s="18">
        <v>3.7870291907162401E-2</v>
      </c>
      <c r="BR24" s="18">
        <v>0</v>
      </c>
      <c r="BS24" s="18">
        <v>0</v>
      </c>
      <c r="BT24" s="18"/>
      <c r="BU24" s="18">
        <v>1.54780493508106E-2</v>
      </c>
      <c r="BV24" s="18">
        <v>2.2461457000703702E-2</v>
      </c>
      <c r="BW24" s="18"/>
      <c r="BX24" s="18">
        <v>3.0320369551537201E-2</v>
      </c>
      <c r="BY24" s="18">
        <v>1.33649685877473E-2</v>
      </c>
      <c r="BZ24" s="18"/>
      <c r="CA24" s="18">
        <v>7.2638769772379501E-3</v>
      </c>
      <c r="CB24" s="18">
        <v>2.3955555185236298E-2</v>
      </c>
    </row>
    <row r="25" spans="2:80" x14ac:dyDescent="0.35">
      <c r="B25" s="15" t="s">
        <v>139</v>
      </c>
    </row>
    <row r="26" spans="2:80" x14ac:dyDescent="0.35">
      <c r="B26" t="s">
        <v>101</v>
      </c>
    </row>
    <row r="27" spans="2:80" x14ac:dyDescent="0.35">
      <c r="B27" t="s">
        <v>102</v>
      </c>
    </row>
    <row r="29" spans="2:80" x14ac:dyDescent="0.35">
      <c r="B29"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B2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157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146</v>
      </c>
      <c r="C9" s="16">
        <v>0.296868515156893</v>
      </c>
      <c r="D9" s="16">
        <v>0.238801458586996</v>
      </c>
      <c r="E9" s="16">
        <v>0.37103436046493798</v>
      </c>
      <c r="F9" s="16"/>
      <c r="G9" s="16">
        <v>0.34814638795536701</v>
      </c>
      <c r="H9" s="16">
        <v>0.30198613871843799</v>
      </c>
      <c r="I9" s="16">
        <v>0.15750602068432501</v>
      </c>
      <c r="J9" s="16"/>
      <c r="K9" s="16">
        <v>0.26308839007171603</v>
      </c>
      <c r="L9" s="16">
        <v>0.37656869981007302</v>
      </c>
      <c r="M9" s="16">
        <v>0.24153630069299101</v>
      </c>
      <c r="N9" s="16">
        <v>0.27996430201182299</v>
      </c>
      <c r="O9" s="16"/>
      <c r="P9" s="16">
        <v>0.26571865714700099</v>
      </c>
      <c r="Q9" s="16">
        <v>0.35220084822518</v>
      </c>
      <c r="R9" s="16">
        <v>0.30431497326323498</v>
      </c>
      <c r="S9" s="16">
        <v>0.40064867480253502</v>
      </c>
      <c r="T9" s="16">
        <v>0.38438834029840901</v>
      </c>
      <c r="U9" s="16">
        <v>0.28151153618022901</v>
      </c>
      <c r="V9" s="16">
        <v>0.31006546518667299</v>
      </c>
      <c r="W9" s="16">
        <v>0.19216584040132401</v>
      </c>
      <c r="X9" s="16">
        <v>0.233992146177083</v>
      </c>
      <c r="Y9" s="16">
        <v>0.27952602972700402</v>
      </c>
      <c r="Z9" s="16">
        <v>0.45344341175189901</v>
      </c>
      <c r="AA9" s="16">
        <v>6.4752221947001698E-2</v>
      </c>
      <c r="AB9" s="16"/>
      <c r="AC9" s="16">
        <v>0.33844313756866601</v>
      </c>
      <c r="AD9" s="16">
        <v>0.28662516123759901</v>
      </c>
      <c r="AE9" s="16">
        <v>0.33373641877121901</v>
      </c>
      <c r="AF9" s="16">
        <v>0.24831566986036299</v>
      </c>
      <c r="AG9" s="16"/>
      <c r="AH9" s="16">
        <v>0.29823638616929499</v>
      </c>
      <c r="AI9" s="16">
        <v>0.27449801651016298</v>
      </c>
      <c r="AJ9" s="16">
        <v>0.23286365802287201</v>
      </c>
      <c r="AK9" s="16">
        <v>0.41348093033943401</v>
      </c>
      <c r="AL9" s="16"/>
      <c r="AM9" s="16">
        <v>0.25526865468737098</v>
      </c>
      <c r="AN9" s="16">
        <v>0.33387750278801598</v>
      </c>
      <c r="AO9" s="16">
        <v>0.37886412310179401</v>
      </c>
      <c r="AP9" s="16"/>
      <c r="AQ9" s="16">
        <v>0.30302540344498302</v>
      </c>
      <c r="AR9" s="16">
        <v>0.25184942391597898</v>
      </c>
      <c r="AS9" s="16">
        <v>0.41394722837258302</v>
      </c>
      <c r="AT9" s="16">
        <v>0.33389027585995401</v>
      </c>
      <c r="AU9" s="16">
        <v>0.36804829345393097</v>
      </c>
      <c r="AV9" s="16"/>
      <c r="AW9" s="16" t="s">
        <v>137</v>
      </c>
      <c r="AX9" s="16" t="s">
        <v>137</v>
      </c>
      <c r="AY9" s="16" t="s">
        <v>137</v>
      </c>
      <c r="AZ9" s="16">
        <v>0.28001546872424199</v>
      </c>
      <c r="BA9" s="16">
        <v>0.32744141084428002</v>
      </c>
      <c r="BB9" s="16" t="s">
        <v>137</v>
      </c>
      <c r="BC9" s="16" t="s">
        <v>137</v>
      </c>
      <c r="BD9" s="16" t="s">
        <v>137</v>
      </c>
      <c r="BE9" s="16" t="s">
        <v>137</v>
      </c>
      <c r="BF9" s="16"/>
      <c r="BG9" s="16">
        <v>0.280210579225881</v>
      </c>
      <c r="BH9" s="16">
        <v>0.331627046758808</v>
      </c>
      <c r="BI9" s="16">
        <v>0.34958780954886598</v>
      </c>
      <c r="BJ9" s="16">
        <v>0.28749383189822397</v>
      </c>
      <c r="BK9" s="16">
        <v>0.285603769491315</v>
      </c>
      <c r="BL9" s="16">
        <v>0</v>
      </c>
      <c r="BM9" s="16"/>
      <c r="BN9" s="16">
        <v>0.26517516596384899</v>
      </c>
      <c r="BO9" s="16">
        <v>0.30906180850166498</v>
      </c>
      <c r="BP9" s="16">
        <v>0.209647661554936</v>
      </c>
      <c r="BQ9" s="16">
        <v>0.28369017683744302</v>
      </c>
      <c r="BR9" s="16">
        <v>0.390928936610697</v>
      </c>
      <c r="BS9" s="16">
        <v>0.25949750389733101</v>
      </c>
      <c r="BT9" s="16"/>
      <c r="BU9" s="16">
        <v>0.28420210978229798</v>
      </c>
      <c r="BV9" s="16">
        <v>0.32250718235411602</v>
      </c>
      <c r="BW9" s="16"/>
      <c r="BX9" s="16">
        <v>0.27957932465455299</v>
      </c>
      <c r="BY9" s="16">
        <v>0.30296899284013701</v>
      </c>
      <c r="BZ9" s="16"/>
      <c r="CA9" s="16">
        <v>0.321248858746285</v>
      </c>
      <c r="CB9" s="16">
        <v>0.283117429312993</v>
      </c>
    </row>
    <row r="10" spans="2:80" ht="29" x14ac:dyDescent="0.35">
      <c r="B10" s="17" t="s">
        <v>156</v>
      </c>
      <c r="C10" s="16">
        <v>0.25272015301180001</v>
      </c>
      <c r="D10" s="16">
        <v>0.291579298115826</v>
      </c>
      <c r="E10" s="16">
        <v>0.20308751249524601</v>
      </c>
      <c r="F10" s="16"/>
      <c r="G10" s="16">
        <v>0.154524843808414</v>
      </c>
      <c r="H10" s="16">
        <v>0.22318170614796801</v>
      </c>
      <c r="I10" s="16">
        <v>0.57396704809266896</v>
      </c>
      <c r="J10" s="16"/>
      <c r="K10" s="16">
        <v>0.35577693944049299</v>
      </c>
      <c r="L10" s="16">
        <v>0.11035360420897</v>
      </c>
      <c r="M10" s="16">
        <v>0.29397099226526502</v>
      </c>
      <c r="N10" s="16">
        <v>0.22383333619936999</v>
      </c>
      <c r="O10" s="16"/>
      <c r="P10" s="16">
        <v>0.248859707769226</v>
      </c>
      <c r="Q10" s="16">
        <v>0.188028756370857</v>
      </c>
      <c r="R10" s="16">
        <v>0.468766405631247</v>
      </c>
      <c r="S10" s="16">
        <v>0.23758931945981501</v>
      </c>
      <c r="T10" s="16">
        <v>0.265661434340416</v>
      </c>
      <c r="U10" s="16">
        <v>0.40600554279922701</v>
      </c>
      <c r="V10" s="16">
        <v>0.28803338050480498</v>
      </c>
      <c r="W10" s="16">
        <v>0.15722754880161799</v>
      </c>
      <c r="X10" s="16">
        <v>0.147602751463768</v>
      </c>
      <c r="Y10" s="16">
        <v>0.207633533812629</v>
      </c>
      <c r="Z10" s="16">
        <v>0.307432602663268</v>
      </c>
      <c r="AA10" s="16">
        <v>0.200444673120586</v>
      </c>
      <c r="AB10" s="16"/>
      <c r="AC10" s="16">
        <v>0.313077263663668</v>
      </c>
      <c r="AD10" s="16">
        <v>0.200893724530223</v>
      </c>
      <c r="AE10" s="16">
        <v>0.30091597506108902</v>
      </c>
      <c r="AF10" s="16">
        <v>0.26155314376157002</v>
      </c>
      <c r="AG10" s="16"/>
      <c r="AH10" s="16">
        <v>0.24000313107798599</v>
      </c>
      <c r="AI10" s="16">
        <v>0.29820219775560802</v>
      </c>
      <c r="AJ10" s="16">
        <v>0.26238088487592598</v>
      </c>
      <c r="AK10" s="16">
        <v>0.16665942712603801</v>
      </c>
      <c r="AL10" s="16"/>
      <c r="AM10" s="16">
        <v>0.27947698458369002</v>
      </c>
      <c r="AN10" s="16">
        <v>0.22092286364623301</v>
      </c>
      <c r="AO10" s="16">
        <v>0.25992615556506099</v>
      </c>
      <c r="AP10" s="16"/>
      <c r="AQ10" s="16">
        <v>0.28469512002235198</v>
      </c>
      <c r="AR10" s="16">
        <v>0.28454643648267403</v>
      </c>
      <c r="AS10" s="16">
        <v>0.216867876025818</v>
      </c>
      <c r="AT10" s="16">
        <v>0.176068235279738</v>
      </c>
      <c r="AU10" s="16">
        <v>0.174496916845292</v>
      </c>
      <c r="AV10" s="16"/>
      <c r="AW10" s="16" t="s">
        <v>137</v>
      </c>
      <c r="AX10" s="16" t="s">
        <v>137</v>
      </c>
      <c r="AY10" s="16" t="s">
        <v>137</v>
      </c>
      <c r="AZ10" s="16">
        <v>0.236455139851733</v>
      </c>
      <c r="BA10" s="16">
        <v>0.28222630507065299</v>
      </c>
      <c r="BB10" s="16" t="s">
        <v>137</v>
      </c>
      <c r="BC10" s="16" t="s">
        <v>137</v>
      </c>
      <c r="BD10" s="16" t="s">
        <v>137</v>
      </c>
      <c r="BE10" s="16" t="s">
        <v>137</v>
      </c>
      <c r="BF10" s="16"/>
      <c r="BG10" s="16">
        <v>0.28695723735801498</v>
      </c>
      <c r="BH10" s="16">
        <v>0.18863252436167399</v>
      </c>
      <c r="BI10" s="16">
        <v>0.29179266877135002</v>
      </c>
      <c r="BJ10" s="16">
        <v>0.23776741282146599</v>
      </c>
      <c r="BK10" s="16">
        <v>0.27565490550133598</v>
      </c>
      <c r="BL10" s="16">
        <v>0</v>
      </c>
      <c r="BM10" s="16"/>
      <c r="BN10" s="16">
        <v>0.14750452081405799</v>
      </c>
      <c r="BO10" s="16">
        <v>0.20853951299710399</v>
      </c>
      <c r="BP10" s="16">
        <v>0.34465018376108902</v>
      </c>
      <c r="BQ10" s="16">
        <v>0.32995018393386999</v>
      </c>
      <c r="BR10" s="16">
        <v>0.254919103485231</v>
      </c>
      <c r="BS10" s="16">
        <v>0.46735509944716103</v>
      </c>
      <c r="BT10" s="16"/>
      <c r="BU10" s="16">
        <v>0.26947832696172302</v>
      </c>
      <c r="BV10" s="16">
        <v>0.21879914448344401</v>
      </c>
      <c r="BW10" s="16"/>
      <c r="BX10" s="16">
        <v>0.38457485040671902</v>
      </c>
      <c r="BY10" s="16">
        <v>0.20619532359426401</v>
      </c>
      <c r="BZ10" s="16"/>
      <c r="CA10" s="16">
        <v>0.229765733897316</v>
      </c>
      <c r="CB10" s="16">
        <v>0.26969888712128198</v>
      </c>
    </row>
    <row r="11" spans="2:80" x14ac:dyDescent="0.35">
      <c r="B11" s="17" t="s">
        <v>141</v>
      </c>
      <c r="C11" s="16">
        <v>0.13949855890276699</v>
      </c>
      <c r="D11" s="16">
        <v>0.15436517658681201</v>
      </c>
      <c r="E11" s="16">
        <v>0.120510248963524</v>
      </c>
      <c r="F11" s="16"/>
      <c r="G11" s="16">
        <v>0.20161956906127201</v>
      </c>
      <c r="H11" s="16">
        <v>0.12949418878914301</v>
      </c>
      <c r="I11" s="16">
        <v>1.53037492797623E-2</v>
      </c>
      <c r="J11" s="16"/>
      <c r="K11" s="16">
        <v>0.13908243654091901</v>
      </c>
      <c r="L11" s="16">
        <v>0.14100818281646799</v>
      </c>
      <c r="M11" s="16">
        <v>0.128710952630433</v>
      </c>
      <c r="N11" s="16">
        <v>0.153676962753551</v>
      </c>
      <c r="O11" s="16"/>
      <c r="P11" s="16">
        <v>0.100317598420711</v>
      </c>
      <c r="Q11" s="16">
        <v>0.121862694053923</v>
      </c>
      <c r="R11" s="16">
        <v>0.18986461882816999</v>
      </c>
      <c r="S11" s="16">
        <v>0.128601049458272</v>
      </c>
      <c r="T11" s="16">
        <v>0.13999432419702201</v>
      </c>
      <c r="U11" s="16">
        <v>0.138665365094604</v>
      </c>
      <c r="V11" s="16">
        <v>3.02452768786752E-2</v>
      </c>
      <c r="W11" s="16">
        <v>7.5097157691791497E-2</v>
      </c>
      <c r="X11" s="16">
        <v>0.175991618108538</v>
      </c>
      <c r="Y11" s="16">
        <v>0.20386349335037199</v>
      </c>
      <c r="Z11" s="16">
        <v>0.22765050596511599</v>
      </c>
      <c r="AA11" s="16">
        <v>0.26102934271184203</v>
      </c>
      <c r="AB11" s="16"/>
      <c r="AC11" s="16">
        <v>8.6495435422937805E-2</v>
      </c>
      <c r="AD11" s="16">
        <v>0.12636203202246099</v>
      </c>
      <c r="AE11" s="16">
        <v>0.18913771526202799</v>
      </c>
      <c r="AF11" s="16">
        <v>0.14110204098379001</v>
      </c>
      <c r="AG11" s="16"/>
      <c r="AH11" s="16">
        <v>0.11019941253886199</v>
      </c>
      <c r="AI11" s="16">
        <v>0.18154446775845801</v>
      </c>
      <c r="AJ11" s="16">
        <v>0.153622442622556</v>
      </c>
      <c r="AK11" s="16">
        <v>0.17605972280721099</v>
      </c>
      <c r="AL11" s="16"/>
      <c r="AM11" s="16">
        <v>0.11244031739122901</v>
      </c>
      <c r="AN11" s="16">
        <v>0.177696190467308</v>
      </c>
      <c r="AO11" s="16">
        <v>0.109393989145188</v>
      </c>
      <c r="AP11" s="16"/>
      <c r="AQ11" s="16">
        <v>0.13646439427086601</v>
      </c>
      <c r="AR11" s="16">
        <v>0.113639800696374</v>
      </c>
      <c r="AS11" s="16">
        <v>0.162426283455153</v>
      </c>
      <c r="AT11" s="16">
        <v>0.16210183433726399</v>
      </c>
      <c r="AU11" s="16">
        <v>0.130334119666147</v>
      </c>
      <c r="AV11" s="16"/>
      <c r="AW11" s="16" t="s">
        <v>137</v>
      </c>
      <c r="AX11" s="16" t="s">
        <v>137</v>
      </c>
      <c r="AY11" s="16" t="s">
        <v>137</v>
      </c>
      <c r="AZ11" s="16">
        <v>0.176146635404619</v>
      </c>
      <c r="BA11" s="16">
        <v>7.3015752692502101E-2</v>
      </c>
      <c r="BB11" s="16" t="s">
        <v>137</v>
      </c>
      <c r="BC11" s="16" t="s">
        <v>137</v>
      </c>
      <c r="BD11" s="16" t="s">
        <v>137</v>
      </c>
      <c r="BE11" s="16" t="s">
        <v>137</v>
      </c>
      <c r="BF11" s="16"/>
      <c r="BG11" s="16">
        <v>0.112851183093544</v>
      </c>
      <c r="BH11" s="16">
        <v>0.16228235797047499</v>
      </c>
      <c r="BI11" s="16">
        <v>9.1952339226910401E-2</v>
      </c>
      <c r="BJ11" s="16">
        <v>0.25315999746522899</v>
      </c>
      <c r="BK11" s="16">
        <v>0.15494842748729101</v>
      </c>
      <c r="BL11" s="16">
        <v>0</v>
      </c>
      <c r="BM11" s="16"/>
      <c r="BN11" s="16">
        <v>0.16331286547779</v>
      </c>
      <c r="BO11" s="16">
        <v>0.15114736549270999</v>
      </c>
      <c r="BP11" s="16">
        <v>0.18249288592603299</v>
      </c>
      <c r="BQ11" s="16">
        <v>0.11533628489869199</v>
      </c>
      <c r="BR11" s="16">
        <v>8.9166658777162594E-2</v>
      </c>
      <c r="BS11" s="16">
        <v>0.106366485422004</v>
      </c>
      <c r="BT11" s="16"/>
      <c r="BU11" s="16">
        <v>0.138183124846426</v>
      </c>
      <c r="BV11" s="16">
        <v>0.14216119088026899</v>
      </c>
      <c r="BW11" s="16"/>
      <c r="BX11" s="16">
        <v>6.4474198912179495E-2</v>
      </c>
      <c r="BY11" s="16">
        <v>0.165970847108529</v>
      </c>
      <c r="BZ11" s="16"/>
      <c r="CA11" s="16">
        <v>0.102682789683936</v>
      </c>
      <c r="CB11" s="16">
        <v>0.160197575749462</v>
      </c>
    </row>
    <row r="12" spans="2:80" x14ac:dyDescent="0.35">
      <c r="B12" s="17" t="s">
        <v>149</v>
      </c>
      <c r="C12" s="16">
        <v>0.12579632144466299</v>
      </c>
      <c r="D12" s="16">
        <v>0.13677162927800901</v>
      </c>
      <c r="E12" s="16">
        <v>0.111778166727345</v>
      </c>
      <c r="F12" s="16"/>
      <c r="G12" s="16">
        <v>0.146249191002226</v>
      </c>
      <c r="H12" s="16">
        <v>0.13042542172501401</v>
      </c>
      <c r="I12" s="16">
        <v>6.3081003331824995E-2</v>
      </c>
      <c r="J12" s="16"/>
      <c r="K12" s="16">
        <v>0.11341441461227</v>
      </c>
      <c r="L12" s="16">
        <v>0.169091512893669</v>
      </c>
      <c r="M12" s="16">
        <v>8.9883609533754003E-2</v>
      </c>
      <c r="N12" s="16">
        <v>0.10555740575124301</v>
      </c>
      <c r="O12" s="16"/>
      <c r="P12" s="16">
        <v>0.14169780141397201</v>
      </c>
      <c r="Q12" s="16">
        <v>0.182265514039777</v>
      </c>
      <c r="R12" s="16">
        <v>0.15242448139890699</v>
      </c>
      <c r="S12" s="16">
        <v>9.8305022609645007E-2</v>
      </c>
      <c r="T12" s="16">
        <v>7.1291181630383296E-2</v>
      </c>
      <c r="U12" s="16">
        <v>6.9278446259384202E-2</v>
      </c>
      <c r="V12" s="16">
        <v>9.2874200401642099E-2</v>
      </c>
      <c r="W12" s="16">
        <v>0.22954940475223001</v>
      </c>
      <c r="X12" s="16">
        <v>0.15261956755823999</v>
      </c>
      <c r="Y12" s="16">
        <v>0.12929015995013499</v>
      </c>
      <c r="Z12" s="16">
        <v>0</v>
      </c>
      <c r="AA12" s="16">
        <v>6.4669634176104704E-2</v>
      </c>
      <c r="AB12" s="16"/>
      <c r="AC12" s="16">
        <v>8.3097477283232302E-2</v>
      </c>
      <c r="AD12" s="16">
        <v>0.159578605088117</v>
      </c>
      <c r="AE12" s="16">
        <v>0.12908216847764101</v>
      </c>
      <c r="AF12" s="16">
        <v>0.121072075777249</v>
      </c>
      <c r="AG12" s="16"/>
      <c r="AH12" s="16">
        <v>0.11235436827888</v>
      </c>
      <c r="AI12" s="16">
        <v>8.4327092599268197E-2</v>
      </c>
      <c r="AJ12" s="16">
        <v>0.16294313124536799</v>
      </c>
      <c r="AK12" s="16">
        <v>0.32640261472694199</v>
      </c>
      <c r="AL12" s="16"/>
      <c r="AM12" s="16">
        <v>0.12604194789265899</v>
      </c>
      <c r="AN12" s="16">
        <v>0.14130420436810101</v>
      </c>
      <c r="AO12" s="16">
        <v>3.8183724924755101E-2</v>
      </c>
      <c r="AP12" s="16"/>
      <c r="AQ12" s="16">
        <v>0.17463670803173501</v>
      </c>
      <c r="AR12" s="16">
        <v>7.1353242085250804E-2</v>
      </c>
      <c r="AS12" s="16">
        <v>0.18443402456125099</v>
      </c>
      <c r="AT12" s="16">
        <v>0</v>
      </c>
      <c r="AU12" s="16">
        <v>6.7203771438796106E-2</v>
      </c>
      <c r="AV12" s="16"/>
      <c r="AW12" s="16" t="s">
        <v>137</v>
      </c>
      <c r="AX12" s="16" t="s">
        <v>137</v>
      </c>
      <c r="AY12" s="16" t="s">
        <v>137</v>
      </c>
      <c r="AZ12" s="16">
        <v>0.12643136749081599</v>
      </c>
      <c r="BA12" s="16">
        <v>0.124644292545717</v>
      </c>
      <c r="BB12" s="16" t="s">
        <v>137</v>
      </c>
      <c r="BC12" s="16" t="s">
        <v>137</v>
      </c>
      <c r="BD12" s="16" t="s">
        <v>137</v>
      </c>
      <c r="BE12" s="16" t="s">
        <v>137</v>
      </c>
      <c r="BF12" s="16"/>
      <c r="BG12" s="16">
        <v>0.10111091913251399</v>
      </c>
      <c r="BH12" s="16">
        <v>0.16965345599203599</v>
      </c>
      <c r="BI12" s="16">
        <v>0.16799994596054901</v>
      </c>
      <c r="BJ12" s="16">
        <v>8.9882983080106199E-2</v>
      </c>
      <c r="BK12" s="16">
        <v>0.12398232455114599</v>
      </c>
      <c r="BL12" s="16">
        <v>0</v>
      </c>
      <c r="BM12" s="16"/>
      <c r="BN12" s="16">
        <v>0.15843260411871099</v>
      </c>
      <c r="BO12" s="16">
        <v>0.160723733603748</v>
      </c>
      <c r="BP12" s="16">
        <v>7.2860657459970293E-2</v>
      </c>
      <c r="BQ12" s="16">
        <v>0.13463222991322699</v>
      </c>
      <c r="BR12" s="16">
        <v>4.2301284224515998E-2</v>
      </c>
      <c r="BS12" s="16">
        <v>0</v>
      </c>
      <c r="BT12" s="16"/>
      <c r="BU12" s="16">
        <v>0.13689676792306299</v>
      </c>
      <c r="BV12" s="16">
        <v>0.103327385342942</v>
      </c>
      <c r="BW12" s="16"/>
      <c r="BX12" s="16">
        <v>0.15780516370608599</v>
      </c>
      <c r="BY12" s="16">
        <v>0.114502025864088</v>
      </c>
      <c r="BZ12" s="16"/>
      <c r="CA12" s="16">
        <v>0.106324447746733</v>
      </c>
      <c r="CB12" s="16">
        <v>0.13323366058743699</v>
      </c>
    </row>
    <row r="13" spans="2:80" x14ac:dyDescent="0.35">
      <c r="B13" s="17" t="s">
        <v>140</v>
      </c>
      <c r="C13" s="16">
        <v>0.112434704826818</v>
      </c>
      <c r="D13" s="16">
        <v>0.12875088941895099</v>
      </c>
      <c r="E13" s="16">
        <v>9.1594943110619803E-2</v>
      </c>
      <c r="F13" s="16"/>
      <c r="G13" s="16">
        <v>0.16181010694453499</v>
      </c>
      <c r="H13" s="16">
        <v>9.0324736902399394E-2</v>
      </c>
      <c r="I13" s="16">
        <v>5.27226391942925E-2</v>
      </c>
      <c r="J13" s="16"/>
      <c r="K13" s="16">
        <v>0.105577106941372</v>
      </c>
      <c r="L13" s="16">
        <v>0.14231202259452899</v>
      </c>
      <c r="M13" s="16">
        <v>6.2500984488568306E-2</v>
      </c>
      <c r="N13" s="16">
        <v>0.1249000119921</v>
      </c>
      <c r="O13" s="16"/>
      <c r="P13" s="16">
        <v>0.10163753005805699</v>
      </c>
      <c r="Q13" s="16">
        <v>0.18363266231612299</v>
      </c>
      <c r="R13" s="16">
        <v>7.6293745826069403E-2</v>
      </c>
      <c r="S13" s="16">
        <v>0.19484214008994999</v>
      </c>
      <c r="T13" s="16">
        <v>7.1136623376797506E-2</v>
      </c>
      <c r="U13" s="16">
        <v>6.7825695268277003E-2</v>
      </c>
      <c r="V13" s="16">
        <v>3.1500688649583698E-2</v>
      </c>
      <c r="W13" s="16">
        <v>0.18879858503789601</v>
      </c>
      <c r="X13" s="16">
        <v>2.96110326211711E-2</v>
      </c>
      <c r="Y13" s="16">
        <v>0.12703190644373699</v>
      </c>
      <c r="Z13" s="16">
        <v>0.113117417210733</v>
      </c>
      <c r="AA13" s="16">
        <v>0.13140888001685</v>
      </c>
      <c r="AB13" s="16"/>
      <c r="AC13" s="16">
        <v>1.57737128044163E-2</v>
      </c>
      <c r="AD13" s="16">
        <v>0.13439618637167999</v>
      </c>
      <c r="AE13" s="16">
        <v>0.13773886668875701</v>
      </c>
      <c r="AF13" s="16">
        <v>0.13978975531664101</v>
      </c>
      <c r="AG13" s="16"/>
      <c r="AH13" s="16">
        <v>0.10416366075939</v>
      </c>
      <c r="AI13" s="16">
        <v>0.10454889825451601</v>
      </c>
      <c r="AJ13" s="16">
        <v>0.130723610579114</v>
      </c>
      <c r="AK13" s="16">
        <v>0.28620627358370698</v>
      </c>
      <c r="AL13" s="16"/>
      <c r="AM13" s="16">
        <v>0.116968240331477</v>
      </c>
      <c r="AN13" s="16">
        <v>0.115880373472659</v>
      </c>
      <c r="AO13" s="16">
        <v>6.4654770617181098E-2</v>
      </c>
      <c r="AP13" s="16"/>
      <c r="AQ13" s="16">
        <v>0.124812978205865</v>
      </c>
      <c r="AR13" s="16">
        <v>9.01889807995533E-2</v>
      </c>
      <c r="AS13" s="16">
        <v>0.160524645764372</v>
      </c>
      <c r="AT13" s="16">
        <v>0.321934351106752</v>
      </c>
      <c r="AU13" s="16">
        <v>0.11533169846290001</v>
      </c>
      <c r="AV13" s="16"/>
      <c r="AW13" s="16" t="s">
        <v>137</v>
      </c>
      <c r="AX13" s="16" t="s">
        <v>137</v>
      </c>
      <c r="AY13" s="16" t="s">
        <v>137</v>
      </c>
      <c r="AZ13" s="16">
        <v>0.15001162398898199</v>
      </c>
      <c r="BA13" s="16">
        <v>4.4266897042671699E-2</v>
      </c>
      <c r="BB13" s="16" t="s">
        <v>137</v>
      </c>
      <c r="BC13" s="16" t="s">
        <v>137</v>
      </c>
      <c r="BD13" s="16" t="s">
        <v>137</v>
      </c>
      <c r="BE13" s="16" t="s">
        <v>137</v>
      </c>
      <c r="BF13" s="16"/>
      <c r="BG13" s="16">
        <v>0.113405483782673</v>
      </c>
      <c r="BH13" s="16">
        <v>0.13563753215949301</v>
      </c>
      <c r="BI13" s="16">
        <v>9.0952306033346003E-2</v>
      </c>
      <c r="BJ13" s="16">
        <v>4.6006010555363401E-2</v>
      </c>
      <c r="BK13" s="16">
        <v>0.101232211866447</v>
      </c>
      <c r="BL13" s="16">
        <v>0</v>
      </c>
      <c r="BM13" s="16"/>
      <c r="BN13" s="16">
        <v>0.14761428127920601</v>
      </c>
      <c r="BO13" s="16">
        <v>8.9164134416409205E-2</v>
      </c>
      <c r="BP13" s="16">
        <v>0.14839224075511101</v>
      </c>
      <c r="BQ13" s="16">
        <v>0.13482770183276099</v>
      </c>
      <c r="BR13" s="16">
        <v>8.8358522599067901E-2</v>
      </c>
      <c r="BS13" s="16">
        <v>9.8368888412595903E-2</v>
      </c>
      <c r="BT13" s="16"/>
      <c r="BU13" s="16">
        <v>0.119972144618406</v>
      </c>
      <c r="BV13" s="16">
        <v>9.7177818234254296E-2</v>
      </c>
      <c r="BW13" s="16"/>
      <c r="BX13" s="16">
        <v>9.1644060197180896E-2</v>
      </c>
      <c r="BY13" s="16">
        <v>0.119770667928514</v>
      </c>
      <c r="BZ13" s="16"/>
      <c r="CA13" s="16">
        <v>8.9600227673078306E-2</v>
      </c>
      <c r="CB13" s="16">
        <v>0.121392583247718</v>
      </c>
    </row>
    <row r="14" spans="2:80" ht="29" x14ac:dyDescent="0.35">
      <c r="B14" s="17" t="s">
        <v>148</v>
      </c>
      <c r="C14" s="16">
        <v>0.112219970140851</v>
      </c>
      <c r="D14" s="16">
        <v>7.5583488218152306E-2</v>
      </c>
      <c r="E14" s="16">
        <v>0.15901372569550401</v>
      </c>
      <c r="F14" s="16"/>
      <c r="G14" s="16">
        <v>0.16396832416664001</v>
      </c>
      <c r="H14" s="16">
        <v>0.107067077910606</v>
      </c>
      <c r="I14" s="16">
        <v>0</v>
      </c>
      <c r="J14" s="16"/>
      <c r="K14" s="16">
        <v>6.6269647656324093E-2</v>
      </c>
      <c r="L14" s="16">
        <v>0.17030612432047601</v>
      </c>
      <c r="M14" s="16">
        <v>0.13112624223260499</v>
      </c>
      <c r="N14" s="16">
        <v>8.7023569726106295E-2</v>
      </c>
      <c r="O14" s="16"/>
      <c r="P14" s="16">
        <v>0.162139667007344</v>
      </c>
      <c r="Q14" s="16">
        <v>9.0335496879754798E-2</v>
      </c>
      <c r="R14" s="16">
        <v>7.5141854700199698E-2</v>
      </c>
      <c r="S14" s="16">
        <v>9.7389307429523994E-2</v>
      </c>
      <c r="T14" s="16">
        <v>3.5545614536117702E-2</v>
      </c>
      <c r="U14" s="16">
        <v>0.10213705127891</v>
      </c>
      <c r="V14" s="16">
        <v>0.12286195733025899</v>
      </c>
      <c r="W14" s="16">
        <v>3.7329251651202898E-2</v>
      </c>
      <c r="X14" s="16">
        <v>0.14278355121039599</v>
      </c>
      <c r="Y14" s="16">
        <v>0.226223014145427</v>
      </c>
      <c r="Z14" s="16">
        <v>0.11495662996242</v>
      </c>
      <c r="AA14" s="16">
        <v>0</v>
      </c>
      <c r="AB14" s="16"/>
      <c r="AC14" s="16">
        <v>0.119076028837348</v>
      </c>
      <c r="AD14" s="16">
        <v>0.116363700308679</v>
      </c>
      <c r="AE14" s="16">
        <v>7.5139183982012706E-2</v>
      </c>
      <c r="AF14" s="16">
        <v>0.110553355528523</v>
      </c>
      <c r="AG14" s="16"/>
      <c r="AH14" s="16">
        <v>0.101460786160774</v>
      </c>
      <c r="AI14" s="16">
        <v>0.13183021772457301</v>
      </c>
      <c r="AJ14" s="16">
        <v>9.0199069267691306E-2</v>
      </c>
      <c r="AK14" s="16">
        <v>0.17508565292153599</v>
      </c>
      <c r="AL14" s="16"/>
      <c r="AM14" s="16">
        <v>0.112615921576577</v>
      </c>
      <c r="AN14" s="16">
        <v>9.6052256150418E-2</v>
      </c>
      <c r="AO14" s="16">
        <v>0.20655489131014801</v>
      </c>
      <c r="AP14" s="16"/>
      <c r="AQ14" s="16">
        <v>9.1772946525169902E-2</v>
      </c>
      <c r="AR14" s="16">
        <v>0.144477453342161</v>
      </c>
      <c r="AS14" s="16">
        <v>9.7019666474348301E-2</v>
      </c>
      <c r="AT14" s="16">
        <v>0</v>
      </c>
      <c r="AU14" s="16">
        <v>0.12675624338897201</v>
      </c>
      <c r="AV14" s="16"/>
      <c r="AW14" s="16" t="s">
        <v>137</v>
      </c>
      <c r="AX14" s="16" t="s">
        <v>137</v>
      </c>
      <c r="AY14" s="16" t="s">
        <v>137</v>
      </c>
      <c r="AZ14" s="16">
        <v>0.11449487917187701</v>
      </c>
      <c r="BA14" s="16">
        <v>0.10809308680365901</v>
      </c>
      <c r="BB14" s="16" t="s">
        <v>137</v>
      </c>
      <c r="BC14" s="16" t="s">
        <v>137</v>
      </c>
      <c r="BD14" s="16" t="s">
        <v>137</v>
      </c>
      <c r="BE14" s="16" t="s">
        <v>137</v>
      </c>
      <c r="BF14" s="16"/>
      <c r="BG14" s="16">
        <v>0.105775585802396</v>
      </c>
      <c r="BH14" s="16">
        <v>0.14265017169331701</v>
      </c>
      <c r="BI14" s="16">
        <v>7.7643697909654405E-2</v>
      </c>
      <c r="BJ14" s="16">
        <v>9.0100324722117806E-2</v>
      </c>
      <c r="BK14" s="16">
        <v>7.4030269862386394E-2</v>
      </c>
      <c r="BL14" s="16">
        <v>0.29852274906405302</v>
      </c>
      <c r="BM14" s="16"/>
      <c r="BN14" s="16">
        <v>9.6951441375258698E-2</v>
      </c>
      <c r="BO14" s="16">
        <v>0.110432234416039</v>
      </c>
      <c r="BP14" s="16">
        <v>0.16125786036168299</v>
      </c>
      <c r="BQ14" s="16">
        <v>9.8971099588544498E-2</v>
      </c>
      <c r="BR14" s="16">
        <v>0.16745127914129199</v>
      </c>
      <c r="BS14" s="16">
        <v>0</v>
      </c>
      <c r="BT14" s="16"/>
      <c r="BU14" s="16">
        <v>0.102322782184009</v>
      </c>
      <c r="BV14" s="16">
        <v>0.13225333404398301</v>
      </c>
      <c r="BW14" s="16"/>
      <c r="BX14" s="16">
        <v>5.9545140342408702E-2</v>
      </c>
      <c r="BY14" s="16">
        <v>0.13080624366306201</v>
      </c>
      <c r="BZ14" s="16"/>
      <c r="CA14" s="16">
        <v>0.15572418053304299</v>
      </c>
      <c r="CB14" s="16">
        <v>9.3192851480093306E-2</v>
      </c>
    </row>
    <row r="15" spans="2:80" x14ac:dyDescent="0.35">
      <c r="B15" s="17" t="s">
        <v>145</v>
      </c>
      <c r="C15" s="16">
        <v>9.0292817260272495E-2</v>
      </c>
      <c r="D15" s="16">
        <v>8.1956382405794795E-2</v>
      </c>
      <c r="E15" s="16">
        <v>0.100940485221426</v>
      </c>
      <c r="F15" s="16"/>
      <c r="G15" s="16">
        <v>0.103219233734402</v>
      </c>
      <c r="H15" s="16">
        <v>0.100424817150626</v>
      </c>
      <c r="I15" s="16">
        <v>3.0804986481353901E-2</v>
      </c>
      <c r="J15" s="16"/>
      <c r="K15" s="16">
        <v>9.1651568474266795E-2</v>
      </c>
      <c r="L15" s="16">
        <v>9.8277430548150399E-2</v>
      </c>
      <c r="M15" s="16">
        <v>7.28981023954203E-2</v>
      </c>
      <c r="N15" s="16">
        <v>9.0761372616602401E-2</v>
      </c>
      <c r="O15" s="16"/>
      <c r="P15" s="16">
        <v>7.9896995233905796E-2</v>
      </c>
      <c r="Q15" s="16">
        <v>0.13706093929332999</v>
      </c>
      <c r="R15" s="16">
        <v>3.7489422223484101E-2</v>
      </c>
      <c r="S15" s="16">
        <v>6.4902362325274895E-2</v>
      </c>
      <c r="T15" s="16">
        <v>3.4574144136576203E-2</v>
      </c>
      <c r="U15" s="16">
        <v>3.5474071201080898E-2</v>
      </c>
      <c r="V15" s="16">
        <v>0.15691761151879599</v>
      </c>
      <c r="W15" s="16">
        <v>0</v>
      </c>
      <c r="X15" s="16">
        <v>0.118505493403205</v>
      </c>
      <c r="Y15" s="16">
        <v>0.176480329549111</v>
      </c>
      <c r="Z15" s="16">
        <v>5.6645313594115898E-2</v>
      </c>
      <c r="AA15" s="16">
        <v>6.4752221947001698E-2</v>
      </c>
      <c r="AB15" s="16"/>
      <c r="AC15" s="16">
        <v>4.8131257033949403E-2</v>
      </c>
      <c r="AD15" s="16">
        <v>7.5800039830294305E-2</v>
      </c>
      <c r="AE15" s="16">
        <v>0.141141960929624</v>
      </c>
      <c r="AF15" s="16">
        <v>9.9269930506508897E-2</v>
      </c>
      <c r="AG15" s="16"/>
      <c r="AH15" s="16">
        <v>9.2352536672711094E-2</v>
      </c>
      <c r="AI15" s="16">
        <v>0.101382131819395</v>
      </c>
      <c r="AJ15" s="16">
        <v>6.2307280279610702E-2</v>
      </c>
      <c r="AK15" s="16">
        <v>0.167495669817596</v>
      </c>
      <c r="AL15" s="16"/>
      <c r="AM15" s="16">
        <v>9.5939912241808201E-2</v>
      </c>
      <c r="AN15" s="16">
        <v>9.4316629134285498E-2</v>
      </c>
      <c r="AO15" s="16">
        <v>0</v>
      </c>
      <c r="AP15" s="16"/>
      <c r="AQ15" s="16">
        <v>9.1204226419532797E-2</v>
      </c>
      <c r="AR15" s="16">
        <v>4.5653702700107601E-2</v>
      </c>
      <c r="AS15" s="16">
        <v>9.0730073906999206E-2</v>
      </c>
      <c r="AT15" s="16">
        <v>0.49004148886030802</v>
      </c>
      <c r="AU15" s="16">
        <v>0.101489316357561</v>
      </c>
      <c r="AV15" s="16"/>
      <c r="AW15" s="16" t="s">
        <v>137</v>
      </c>
      <c r="AX15" s="16" t="s">
        <v>137</v>
      </c>
      <c r="AY15" s="16" t="s">
        <v>137</v>
      </c>
      <c r="AZ15" s="16">
        <v>0.110802335559189</v>
      </c>
      <c r="BA15" s="16">
        <v>5.3086762790706898E-2</v>
      </c>
      <c r="BB15" s="16" t="s">
        <v>137</v>
      </c>
      <c r="BC15" s="16" t="s">
        <v>137</v>
      </c>
      <c r="BD15" s="16" t="s">
        <v>137</v>
      </c>
      <c r="BE15" s="16" t="s">
        <v>137</v>
      </c>
      <c r="BF15" s="16"/>
      <c r="BG15" s="16">
        <v>0.11319244729712701</v>
      </c>
      <c r="BH15" s="16">
        <v>4.9600645498291601E-2</v>
      </c>
      <c r="BI15" s="16">
        <v>0.19993365854839901</v>
      </c>
      <c r="BJ15" s="16">
        <v>0</v>
      </c>
      <c r="BK15" s="16">
        <v>9.7768381853237399E-2</v>
      </c>
      <c r="BL15" s="16">
        <v>0</v>
      </c>
      <c r="BM15" s="16"/>
      <c r="BN15" s="16">
        <v>0.112488809096046</v>
      </c>
      <c r="BO15" s="16">
        <v>9.4220160667845901E-2</v>
      </c>
      <c r="BP15" s="16">
        <v>0.103736666405466</v>
      </c>
      <c r="BQ15" s="16">
        <v>8.4845900344798095E-2</v>
      </c>
      <c r="BR15" s="16">
        <v>6.2296126817315597E-2</v>
      </c>
      <c r="BS15" s="16">
        <v>5.36427559300824E-2</v>
      </c>
      <c r="BT15" s="16"/>
      <c r="BU15" s="16">
        <v>8.1034128050297402E-2</v>
      </c>
      <c r="BV15" s="16">
        <v>0.109033765802247</v>
      </c>
      <c r="BW15" s="16"/>
      <c r="BX15" s="16">
        <v>7.7735386986928695E-2</v>
      </c>
      <c r="BY15" s="16">
        <v>9.4723696955366601E-2</v>
      </c>
      <c r="BZ15" s="16"/>
      <c r="CA15" s="16">
        <v>7.35526988622556E-2</v>
      </c>
      <c r="CB15" s="16">
        <v>9.8479063174649897E-2</v>
      </c>
    </row>
    <row r="16" spans="2:80" x14ac:dyDescent="0.35">
      <c r="B16" s="17" t="s">
        <v>152</v>
      </c>
      <c r="C16" s="16">
        <v>8.8644542651530406E-2</v>
      </c>
      <c r="D16" s="16">
        <v>9.6824868936803504E-2</v>
      </c>
      <c r="E16" s="16">
        <v>7.8196263546619904E-2</v>
      </c>
      <c r="F16" s="16"/>
      <c r="G16" s="16">
        <v>0.11395114926790099</v>
      </c>
      <c r="H16" s="16">
        <v>7.9147527773983803E-2</v>
      </c>
      <c r="I16" s="16">
        <v>5.2984918719152597E-2</v>
      </c>
      <c r="J16" s="16"/>
      <c r="K16" s="16">
        <v>7.3363971915883897E-2</v>
      </c>
      <c r="L16" s="16">
        <v>9.5944589914647604E-2</v>
      </c>
      <c r="M16" s="16">
        <v>7.2609699854915097E-2</v>
      </c>
      <c r="N16" s="16">
        <v>0.13739267524343199</v>
      </c>
      <c r="O16" s="16"/>
      <c r="P16" s="16">
        <v>6.2131042379986602E-2</v>
      </c>
      <c r="Q16" s="16">
        <v>0.13752230155105</v>
      </c>
      <c r="R16" s="16">
        <v>0.11428734418183401</v>
      </c>
      <c r="S16" s="16">
        <v>6.6241090631678198E-2</v>
      </c>
      <c r="T16" s="16">
        <v>7.0119758672693905E-2</v>
      </c>
      <c r="U16" s="16">
        <v>3.5474071201080898E-2</v>
      </c>
      <c r="V16" s="16">
        <v>9.3818343255346798E-2</v>
      </c>
      <c r="W16" s="16">
        <v>3.8928353794397297E-2</v>
      </c>
      <c r="X16" s="16">
        <v>5.8096523089688101E-2</v>
      </c>
      <c r="Y16" s="16">
        <v>0.12639771514800299</v>
      </c>
      <c r="Z16" s="16">
        <v>0.116281510130191</v>
      </c>
      <c r="AA16" s="16">
        <v>0.137895405952385</v>
      </c>
      <c r="AB16" s="16"/>
      <c r="AC16" s="16">
        <v>8.7602155500060799E-2</v>
      </c>
      <c r="AD16" s="16">
        <v>6.2491684042443901E-2</v>
      </c>
      <c r="AE16" s="16">
        <v>0.12279840462591</v>
      </c>
      <c r="AF16" s="16">
        <v>0.107478952538428</v>
      </c>
      <c r="AG16" s="16"/>
      <c r="AH16" s="16">
        <v>0.11467747450216</v>
      </c>
      <c r="AI16" s="16">
        <v>7.2330695101601505E-2</v>
      </c>
      <c r="AJ16" s="16">
        <v>1.7745248917327101E-2</v>
      </c>
      <c r="AK16" s="16">
        <v>8.3747834908797794E-2</v>
      </c>
      <c r="AL16" s="16"/>
      <c r="AM16" s="16">
        <v>0.106217081945243</v>
      </c>
      <c r="AN16" s="16">
        <v>6.7429839190203594E-2</v>
      </c>
      <c r="AO16" s="16">
        <v>6.2119625417716498E-2</v>
      </c>
      <c r="AP16" s="16"/>
      <c r="AQ16" s="16">
        <v>6.4996377075560594E-2</v>
      </c>
      <c r="AR16" s="16">
        <v>6.7983662326753694E-2</v>
      </c>
      <c r="AS16" s="16">
        <v>8.9754065108113998E-2</v>
      </c>
      <c r="AT16" s="16">
        <v>0.16810713775355501</v>
      </c>
      <c r="AU16" s="16">
        <v>0.12094340934688599</v>
      </c>
      <c r="AV16" s="16"/>
      <c r="AW16" s="16" t="s">
        <v>137</v>
      </c>
      <c r="AX16" s="16" t="s">
        <v>137</v>
      </c>
      <c r="AY16" s="16" t="s">
        <v>137</v>
      </c>
      <c r="AZ16" s="16">
        <v>0.110135306757865</v>
      </c>
      <c r="BA16" s="16">
        <v>4.9658422730072697E-2</v>
      </c>
      <c r="BB16" s="16" t="s">
        <v>137</v>
      </c>
      <c r="BC16" s="16" t="s">
        <v>137</v>
      </c>
      <c r="BD16" s="16" t="s">
        <v>137</v>
      </c>
      <c r="BE16" s="16" t="s">
        <v>137</v>
      </c>
      <c r="BF16" s="16"/>
      <c r="BG16" s="16">
        <v>9.1113124721041494E-2</v>
      </c>
      <c r="BH16" s="16">
        <v>9.2245727356269402E-2</v>
      </c>
      <c r="BI16" s="16">
        <v>9.4823293254482105E-2</v>
      </c>
      <c r="BJ16" s="16">
        <v>8.8816967470768393E-2</v>
      </c>
      <c r="BK16" s="16">
        <v>7.3239387921396698E-2</v>
      </c>
      <c r="BL16" s="16">
        <v>0</v>
      </c>
      <c r="BM16" s="16"/>
      <c r="BN16" s="16">
        <v>6.1135544176368503E-2</v>
      </c>
      <c r="BO16" s="16">
        <v>7.9301945131230997E-2</v>
      </c>
      <c r="BP16" s="16">
        <v>0</v>
      </c>
      <c r="BQ16" s="16">
        <v>0.15009682338657199</v>
      </c>
      <c r="BR16" s="16">
        <v>0.113555942544289</v>
      </c>
      <c r="BS16" s="16">
        <v>0.12422056848032401</v>
      </c>
      <c r="BT16" s="16"/>
      <c r="BU16" s="16">
        <v>9.6477870761617707E-2</v>
      </c>
      <c r="BV16" s="16">
        <v>7.2788734589047305E-2</v>
      </c>
      <c r="BW16" s="16"/>
      <c r="BX16" s="16">
        <v>7.5953806523400502E-2</v>
      </c>
      <c r="BY16" s="16">
        <v>9.3122459215820699E-2</v>
      </c>
      <c r="BZ16" s="16"/>
      <c r="CA16" s="16">
        <v>0.100390981883634</v>
      </c>
      <c r="CB16" s="16">
        <v>8.1967012114253696E-2</v>
      </c>
    </row>
    <row r="17" spans="2:80" ht="29" x14ac:dyDescent="0.35">
      <c r="B17" s="17" t="s">
        <v>143</v>
      </c>
      <c r="C17" s="16">
        <v>8.4380714405972307E-2</v>
      </c>
      <c r="D17" s="16">
        <v>9.7152974902176698E-2</v>
      </c>
      <c r="E17" s="16">
        <v>6.8067411267293307E-2</v>
      </c>
      <c r="F17" s="16"/>
      <c r="G17" s="16">
        <v>0.122977187383462</v>
      </c>
      <c r="H17" s="16">
        <v>6.7333244160928105E-2</v>
      </c>
      <c r="I17" s="16">
        <v>3.7054670938995303E-2</v>
      </c>
      <c r="J17" s="16"/>
      <c r="K17" s="16">
        <v>7.1902294438007594E-2</v>
      </c>
      <c r="L17" s="16">
        <v>7.9810769812381097E-2</v>
      </c>
      <c r="M17" s="16">
        <v>9.4372084379061402E-2</v>
      </c>
      <c r="N17" s="16">
        <v>0.121377699163858</v>
      </c>
      <c r="O17" s="16"/>
      <c r="P17" s="16">
        <v>0.100561908651943</v>
      </c>
      <c r="Q17" s="16">
        <v>7.7176624550122197E-2</v>
      </c>
      <c r="R17" s="16">
        <v>3.7489422223484101E-2</v>
      </c>
      <c r="S17" s="16">
        <v>6.5179687699168404E-2</v>
      </c>
      <c r="T17" s="16">
        <v>7.1245787325821305E-2</v>
      </c>
      <c r="U17" s="16">
        <v>0</v>
      </c>
      <c r="V17" s="16">
        <v>0.18598326200954901</v>
      </c>
      <c r="W17" s="16">
        <v>7.5191077699656703E-2</v>
      </c>
      <c r="X17" s="16">
        <v>0.11671541871256901</v>
      </c>
      <c r="Y17" s="16">
        <v>0.102586414131729</v>
      </c>
      <c r="Z17" s="16">
        <v>0</v>
      </c>
      <c r="AA17" s="16">
        <v>0.137895405952385</v>
      </c>
      <c r="AB17" s="16"/>
      <c r="AC17" s="16">
        <v>8.7506813450793003E-2</v>
      </c>
      <c r="AD17" s="16">
        <v>9.7705466967361695E-2</v>
      </c>
      <c r="AE17" s="16">
        <v>3.11954234867645E-2</v>
      </c>
      <c r="AF17" s="16">
        <v>0.113223521733695</v>
      </c>
      <c r="AG17" s="16"/>
      <c r="AH17" s="16">
        <v>9.6662741868343394E-2</v>
      </c>
      <c r="AI17" s="16">
        <v>6.5663977161401002E-2</v>
      </c>
      <c r="AJ17" s="16">
        <v>8.7313058391722903E-2</v>
      </c>
      <c r="AK17" s="16">
        <v>8.2404940076861097E-2</v>
      </c>
      <c r="AL17" s="16"/>
      <c r="AM17" s="16">
        <v>0.114187586740906</v>
      </c>
      <c r="AN17" s="16">
        <v>5.2860489171713897E-2</v>
      </c>
      <c r="AO17" s="16">
        <v>6.3745659021175793E-2</v>
      </c>
      <c r="AP17" s="16"/>
      <c r="AQ17" s="16">
        <v>8.1574151497402894E-2</v>
      </c>
      <c r="AR17" s="16">
        <v>9.4309074897133693E-2</v>
      </c>
      <c r="AS17" s="16">
        <v>3.1384298719738198E-2</v>
      </c>
      <c r="AT17" s="16">
        <v>0</v>
      </c>
      <c r="AU17" s="16">
        <v>8.0432961654606394E-2</v>
      </c>
      <c r="AV17" s="16"/>
      <c r="AW17" s="16" t="s">
        <v>137</v>
      </c>
      <c r="AX17" s="16" t="s">
        <v>137</v>
      </c>
      <c r="AY17" s="16" t="s">
        <v>137</v>
      </c>
      <c r="AZ17" s="16">
        <v>8.9286110516933997E-2</v>
      </c>
      <c r="BA17" s="16">
        <v>7.5481898147138904E-2</v>
      </c>
      <c r="BB17" s="16" t="s">
        <v>137</v>
      </c>
      <c r="BC17" s="16" t="s">
        <v>137</v>
      </c>
      <c r="BD17" s="16" t="s">
        <v>137</v>
      </c>
      <c r="BE17" s="16" t="s">
        <v>137</v>
      </c>
      <c r="BF17" s="16"/>
      <c r="BG17" s="16">
        <v>7.0609026167750305E-2</v>
      </c>
      <c r="BH17" s="16">
        <v>8.1428883255112897E-2</v>
      </c>
      <c r="BI17" s="16">
        <v>0.150770516692597</v>
      </c>
      <c r="BJ17" s="16">
        <v>0</v>
      </c>
      <c r="BK17" s="16">
        <v>9.8787975836092196E-2</v>
      </c>
      <c r="BL17" s="16">
        <v>1</v>
      </c>
      <c r="BM17" s="16"/>
      <c r="BN17" s="16">
        <v>9.84601232308846E-2</v>
      </c>
      <c r="BO17" s="16">
        <v>8.6223777522569794E-2</v>
      </c>
      <c r="BP17" s="16">
        <v>2.3894227737831002E-2</v>
      </c>
      <c r="BQ17" s="16">
        <v>8.5926216571505398E-2</v>
      </c>
      <c r="BR17" s="16">
        <v>0.114849483730497</v>
      </c>
      <c r="BS17" s="16">
        <v>7.0577812550241203E-2</v>
      </c>
      <c r="BT17" s="16"/>
      <c r="BU17" s="16">
        <v>6.3958628905211007E-2</v>
      </c>
      <c r="BV17" s="16">
        <v>0.12571801872732499</v>
      </c>
      <c r="BW17" s="16"/>
      <c r="BX17" s="16">
        <v>4.6906910474078398E-2</v>
      </c>
      <c r="BY17" s="16">
        <v>9.7603317544150206E-2</v>
      </c>
      <c r="BZ17" s="16"/>
      <c r="CA17" s="16">
        <v>9.6585588879613701E-2</v>
      </c>
      <c r="CB17" s="16">
        <v>7.3510028465185603E-2</v>
      </c>
    </row>
    <row r="18" spans="2:80" ht="43.5" x14ac:dyDescent="0.35">
      <c r="B18" s="17" t="s">
        <v>151</v>
      </c>
      <c r="C18" s="16">
        <v>7.9304021987135404E-2</v>
      </c>
      <c r="D18" s="16">
        <v>8.1104578991024606E-2</v>
      </c>
      <c r="E18" s="16">
        <v>7.7004269939982495E-2</v>
      </c>
      <c r="F18" s="16"/>
      <c r="G18" s="16">
        <v>9.1003674002752194E-2</v>
      </c>
      <c r="H18" s="16">
        <v>9.0740708069710296E-2</v>
      </c>
      <c r="I18" s="16">
        <v>1.9219040883533701E-2</v>
      </c>
      <c r="J18" s="16"/>
      <c r="K18" s="16">
        <v>9.0031341067940598E-2</v>
      </c>
      <c r="L18" s="16">
        <v>6.3420147841602798E-2</v>
      </c>
      <c r="M18" s="16">
        <v>7.71059834107026E-2</v>
      </c>
      <c r="N18" s="16">
        <v>9.0581115240734505E-2</v>
      </c>
      <c r="O18" s="16"/>
      <c r="P18" s="16">
        <v>4.0232185408742301E-2</v>
      </c>
      <c r="Q18" s="16">
        <v>9.0713749715251604E-2</v>
      </c>
      <c r="R18" s="16">
        <v>0</v>
      </c>
      <c r="S18" s="16">
        <v>9.7072608541197702E-2</v>
      </c>
      <c r="T18" s="16">
        <v>0.174014158678062</v>
      </c>
      <c r="U18" s="16">
        <v>7.2108044850611494E-2</v>
      </c>
      <c r="V18" s="16">
        <v>0.123084311356274</v>
      </c>
      <c r="W18" s="16">
        <v>3.8878702896437398E-2</v>
      </c>
      <c r="X18" s="16">
        <v>8.7950397904642999E-2</v>
      </c>
      <c r="Y18" s="16">
        <v>0.10180569584650399</v>
      </c>
      <c r="Z18" s="16">
        <v>5.83113163683045E-2</v>
      </c>
      <c r="AA18" s="16">
        <v>6.4752221947001698E-2</v>
      </c>
      <c r="AB18" s="16"/>
      <c r="AC18" s="16">
        <v>3.1959370221040798E-2</v>
      </c>
      <c r="AD18" s="16">
        <v>9.0944940743666894E-2</v>
      </c>
      <c r="AE18" s="16">
        <v>6.9140205024695103E-2</v>
      </c>
      <c r="AF18" s="16">
        <v>9.9218495480486404E-2</v>
      </c>
      <c r="AG18" s="16"/>
      <c r="AH18" s="16">
        <v>8.4087677491539906E-2</v>
      </c>
      <c r="AI18" s="16">
        <v>5.96617314582455E-2</v>
      </c>
      <c r="AJ18" s="16">
        <v>6.0627068403755903E-2</v>
      </c>
      <c r="AK18" s="16">
        <v>0.33898896909363102</v>
      </c>
      <c r="AL18" s="16"/>
      <c r="AM18" s="16">
        <v>9.0627572613269897E-2</v>
      </c>
      <c r="AN18" s="16">
        <v>7.4044166997602107E-2</v>
      </c>
      <c r="AO18" s="16">
        <v>3.4042111555977202E-2</v>
      </c>
      <c r="AP18" s="16"/>
      <c r="AQ18" s="16">
        <v>6.3364316981439905E-2</v>
      </c>
      <c r="AR18" s="16">
        <v>9.4755887685216506E-2</v>
      </c>
      <c r="AS18" s="16">
        <v>0.14973711468974499</v>
      </c>
      <c r="AT18" s="16">
        <v>0</v>
      </c>
      <c r="AU18" s="16">
        <v>9.4972153916992194E-2</v>
      </c>
      <c r="AV18" s="16"/>
      <c r="AW18" s="16" t="s">
        <v>137</v>
      </c>
      <c r="AX18" s="16" t="s">
        <v>137</v>
      </c>
      <c r="AY18" s="16" t="s">
        <v>137</v>
      </c>
      <c r="AZ18" s="16">
        <v>8.3007908657179899E-2</v>
      </c>
      <c r="BA18" s="16">
        <v>7.2584848616688305E-2</v>
      </c>
      <c r="BB18" s="16" t="s">
        <v>137</v>
      </c>
      <c r="BC18" s="16" t="s">
        <v>137</v>
      </c>
      <c r="BD18" s="16" t="s">
        <v>137</v>
      </c>
      <c r="BE18" s="16" t="s">
        <v>137</v>
      </c>
      <c r="BF18" s="16"/>
      <c r="BG18" s="16">
        <v>6.5602414231894002E-2</v>
      </c>
      <c r="BH18" s="16">
        <v>8.6473968886195393E-2</v>
      </c>
      <c r="BI18" s="16">
        <v>7.7366087063776595E-2</v>
      </c>
      <c r="BJ18" s="16">
        <v>9.2229362752738395E-2</v>
      </c>
      <c r="BK18" s="16">
        <v>0.10737108650975501</v>
      </c>
      <c r="BL18" s="16">
        <v>0.28962383555124799</v>
      </c>
      <c r="BM18" s="16"/>
      <c r="BN18" s="16">
        <v>5.3772592133878902E-2</v>
      </c>
      <c r="BO18" s="16">
        <v>7.60168957117799E-2</v>
      </c>
      <c r="BP18" s="16">
        <v>6.9773057245973102E-2</v>
      </c>
      <c r="BQ18" s="16">
        <v>0.122682303695916</v>
      </c>
      <c r="BR18" s="16">
        <v>6.9997965502764603E-2</v>
      </c>
      <c r="BS18" s="16">
        <v>5.2358665826446597E-2</v>
      </c>
      <c r="BT18" s="16"/>
      <c r="BU18" s="16">
        <v>8.6692780368590405E-2</v>
      </c>
      <c r="BV18" s="16">
        <v>6.4348088433739695E-2</v>
      </c>
      <c r="BW18" s="16"/>
      <c r="BX18" s="16">
        <v>5.1691374185646399E-2</v>
      </c>
      <c r="BY18" s="16">
        <v>8.9047123705256498E-2</v>
      </c>
      <c r="BZ18" s="16"/>
      <c r="CA18" s="16">
        <v>9.6082182668765406E-2</v>
      </c>
      <c r="CB18" s="16">
        <v>6.9542993986767804E-2</v>
      </c>
    </row>
    <row r="19" spans="2:80" x14ac:dyDescent="0.35">
      <c r="B19" s="17" t="s">
        <v>142</v>
      </c>
      <c r="C19" s="16">
        <v>6.7502131999286494E-2</v>
      </c>
      <c r="D19" s="16">
        <v>6.10874208627388E-2</v>
      </c>
      <c r="E19" s="16">
        <v>7.5695288359404797E-2</v>
      </c>
      <c r="F19" s="16"/>
      <c r="G19" s="16">
        <v>9.6451527732175593E-2</v>
      </c>
      <c r="H19" s="16">
        <v>6.0284077356981297E-2</v>
      </c>
      <c r="I19" s="16">
        <v>1.6665873940262001E-2</v>
      </c>
      <c r="J19" s="16"/>
      <c r="K19" s="16">
        <v>3.3421063637241198E-2</v>
      </c>
      <c r="L19" s="16">
        <v>0.11720734988110899</v>
      </c>
      <c r="M19" s="16">
        <v>0</v>
      </c>
      <c r="N19" s="16">
        <v>0.132201007854615</v>
      </c>
      <c r="O19" s="16"/>
      <c r="P19" s="16">
        <v>3.9961691561838E-2</v>
      </c>
      <c r="Q19" s="16">
        <v>7.5714919328275898E-2</v>
      </c>
      <c r="R19" s="16">
        <v>3.7489422223484101E-2</v>
      </c>
      <c r="S19" s="16">
        <v>9.9472739780110703E-2</v>
      </c>
      <c r="T19" s="16">
        <v>0</v>
      </c>
      <c r="U19" s="16">
        <v>6.9785427211714005E-2</v>
      </c>
      <c r="V19" s="16">
        <v>3.02452768786752E-2</v>
      </c>
      <c r="W19" s="16">
        <v>0.15091610874800601</v>
      </c>
      <c r="X19" s="16">
        <v>5.9312887541593799E-2</v>
      </c>
      <c r="Y19" s="16">
        <v>0.128923631231564</v>
      </c>
      <c r="Z19" s="16">
        <v>0</v>
      </c>
      <c r="AA19" s="16">
        <v>0.13331331613969599</v>
      </c>
      <c r="AB19" s="16"/>
      <c r="AC19" s="16">
        <v>4.875803175632E-2</v>
      </c>
      <c r="AD19" s="16">
        <v>3.8495683754530198E-2</v>
      </c>
      <c r="AE19" s="16">
        <v>8.1360558954328699E-2</v>
      </c>
      <c r="AF19" s="16">
        <v>8.3002687584143503E-2</v>
      </c>
      <c r="AG19" s="16"/>
      <c r="AH19" s="16">
        <v>7.4517803961030304E-2</v>
      </c>
      <c r="AI19" s="16">
        <v>7.4784818058748898E-2</v>
      </c>
      <c r="AJ19" s="16">
        <v>3.6884994178574097E-2</v>
      </c>
      <c r="AK19" s="16">
        <v>0</v>
      </c>
      <c r="AL19" s="16"/>
      <c r="AM19" s="16">
        <v>7.2961399681522099E-2</v>
      </c>
      <c r="AN19" s="16">
        <v>6.7870774441967804E-2</v>
      </c>
      <c r="AO19" s="16">
        <v>2.97647998138134E-2</v>
      </c>
      <c r="AP19" s="16"/>
      <c r="AQ19" s="16">
        <v>4.7728048499417301E-2</v>
      </c>
      <c r="AR19" s="16">
        <v>6.4668507373345105E-2</v>
      </c>
      <c r="AS19" s="16">
        <v>0.11426565742113499</v>
      </c>
      <c r="AT19" s="16">
        <v>0</v>
      </c>
      <c r="AU19" s="16">
        <v>0.119650911010418</v>
      </c>
      <c r="AV19" s="16"/>
      <c r="AW19" s="16" t="s">
        <v>137</v>
      </c>
      <c r="AX19" s="16" t="s">
        <v>137</v>
      </c>
      <c r="AY19" s="16" t="s">
        <v>137</v>
      </c>
      <c r="AZ19" s="16">
        <v>8.66780127439397E-2</v>
      </c>
      <c r="BA19" s="16">
        <v>3.2715412336291501E-2</v>
      </c>
      <c r="BB19" s="16" t="s">
        <v>137</v>
      </c>
      <c r="BC19" s="16" t="s">
        <v>137</v>
      </c>
      <c r="BD19" s="16" t="s">
        <v>137</v>
      </c>
      <c r="BE19" s="16" t="s">
        <v>137</v>
      </c>
      <c r="BF19" s="16"/>
      <c r="BG19" s="16">
        <v>6.3149257755236901E-2</v>
      </c>
      <c r="BH19" s="16">
        <v>8.9656326531494995E-2</v>
      </c>
      <c r="BI19" s="16">
        <v>0.13485439809998301</v>
      </c>
      <c r="BJ19" s="16">
        <v>0</v>
      </c>
      <c r="BK19" s="16">
        <v>0</v>
      </c>
      <c r="BL19" s="16">
        <v>0.29852274906405302</v>
      </c>
      <c r="BM19" s="16"/>
      <c r="BN19" s="16">
        <v>5.9887761879946502E-2</v>
      </c>
      <c r="BO19" s="16">
        <v>3.1510142702559599E-2</v>
      </c>
      <c r="BP19" s="16">
        <v>4.9093140013965801E-2</v>
      </c>
      <c r="BQ19" s="16">
        <v>0.109690392403042</v>
      </c>
      <c r="BR19" s="16">
        <v>0.105431853798566</v>
      </c>
      <c r="BS19" s="16">
        <v>0.17565978283688599</v>
      </c>
      <c r="BT19" s="16"/>
      <c r="BU19" s="16">
        <v>7.3275511751552502E-2</v>
      </c>
      <c r="BV19" s="16">
        <v>5.58159623486277E-2</v>
      </c>
      <c r="BW19" s="16"/>
      <c r="BX19" s="16">
        <v>3.9410969852089403E-2</v>
      </c>
      <c r="BY19" s="16">
        <v>7.7414077139354401E-2</v>
      </c>
      <c r="BZ19" s="16"/>
      <c r="CA19" s="16">
        <v>4.0857742805037803E-2</v>
      </c>
      <c r="CB19" s="16">
        <v>7.8879058058246604E-2</v>
      </c>
    </row>
    <row r="20" spans="2:80" ht="29" x14ac:dyDescent="0.35">
      <c r="B20" s="17" t="s">
        <v>150</v>
      </c>
      <c r="C20" s="16">
        <v>6.6961568932749793E-2</v>
      </c>
      <c r="D20" s="16">
        <v>5.6984257825119997E-2</v>
      </c>
      <c r="E20" s="16">
        <v>7.9705037534571893E-2</v>
      </c>
      <c r="F20" s="16"/>
      <c r="G20" s="16">
        <v>0.112292937038596</v>
      </c>
      <c r="H20" s="16">
        <v>3.9723381163139802E-2</v>
      </c>
      <c r="I20" s="16">
        <v>3.1255087065812898E-2</v>
      </c>
      <c r="J20" s="16"/>
      <c r="K20" s="16">
        <v>6.0888106988253997E-2</v>
      </c>
      <c r="L20" s="16">
        <v>3.6943842272168299E-2</v>
      </c>
      <c r="M20" s="16">
        <v>0.11674020647779999</v>
      </c>
      <c r="N20" s="16">
        <v>9.6957761334623693E-2</v>
      </c>
      <c r="O20" s="16"/>
      <c r="P20" s="16">
        <v>0.100884424354444</v>
      </c>
      <c r="Q20" s="16">
        <v>4.5798906836336403E-2</v>
      </c>
      <c r="R20" s="16">
        <v>3.7054002277348203E-2</v>
      </c>
      <c r="S20" s="16">
        <v>0.13195968488436</v>
      </c>
      <c r="T20" s="16">
        <v>7.0165152977255896E-2</v>
      </c>
      <c r="U20" s="16">
        <v>6.8268021712485596E-2</v>
      </c>
      <c r="V20" s="16">
        <v>0</v>
      </c>
      <c r="W20" s="16">
        <v>0</v>
      </c>
      <c r="X20" s="16">
        <v>0.17781838094479899</v>
      </c>
      <c r="Y20" s="16">
        <v>5.1575346943944902E-2</v>
      </c>
      <c r="Z20" s="16">
        <v>5.6645313594115898E-2</v>
      </c>
      <c r="AA20" s="16">
        <v>0</v>
      </c>
      <c r="AB20" s="16"/>
      <c r="AC20" s="16">
        <v>8.0627170100810996E-2</v>
      </c>
      <c r="AD20" s="16">
        <v>7.0769653026432094E-2</v>
      </c>
      <c r="AE20" s="16">
        <v>6.7978202027075899E-2</v>
      </c>
      <c r="AF20" s="16">
        <v>5.0435014007845697E-2</v>
      </c>
      <c r="AG20" s="16"/>
      <c r="AH20" s="16">
        <v>7.3895857562542105E-2</v>
      </c>
      <c r="AI20" s="16">
        <v>6.9127101635093002E-2</v>
      </c>
      <c r="AJ20" s="16">
        <v>6.1078738935434397E-2</v>
      </c>
      <c r="AK20" s="16">
        <v>0</v>
      </c>
      <c r="AL20" s="16"/>
      <c r="AM20" s="16">
        <v>8.4339645351246204E-2</v>
      </c>
      <c r="AN20" s="16">
        <v>4.7338978150519601E-2</v>
      </c>
      <c r="AO20" s="16">
        <v>6.2690036814914404E-2</v>
      </c>
      <c r="AP20" s="16"/>
      <c r="AQ20" s="16">
        <v>4.9096966008694801E-2</v>
      </c>
      <c r="AR20" s="16">
        <v>0.10521808496033599</v>
      </c>
      <c r="AS20" s="16">
        <v>4.0850568417332901E-2</v>
      </c>
      <c r="AT20" s="16">
        <v>0</v>
      </c>
      <c r="AU20" s="16">
        <v>7.8089201921343804E-2</v>
      </c>
      <c r="AV20" s="16"/>
      <c r="AW20" s="16" t="s">
        <v>137</v>
      </c>
      <c r="AX20" s="16" t="s">
        <v>137</v>
      </c>
      <c r="AY20" s="16" t="s">
        <v>137</v>
      </c>
      <c r="AZ20" s="16">
        <v>5.4066513403451699E-2</v>
      </c>
      <c r="BA20" s="16">
        <v>9.0354324014496099E-2</v>
      </c>
      <c r="BB20" s="16" t="s">
        <v>137</v>
      </c>
      <c r="BC20" s="16" t="s">
        <v>137</v>
      </c>
      <c r="BD20" s="16" t="s">
        <v>137</v>
      </c>
      <c r="BE20" s="16" t="s">
        <v>137</v>
      </c>
      <c r="BF20" s="16"/>
      <c r="BG20" s="16">
        <v>4.7985825616477601E-2</v>
      </c>
      <c r="BH20" s="16">
        <v>5.64856464402924E-2</v>
      </c>
      <c r="BI20" s="16">
        <v>0.12602894746083601</v>
      </c>
      <c r="BJ20" s="16">
        <v>0.17116622391702099</v>
      </c>
      <c r="BK20" s="16">
        <v>0.109699559865772</v>
      </c>
      <c r="BL20" s="16">
        <v>0</v>
      </c>
      <c r="BM20" s="16"/>
      <c r="BN20" s="16">
        <v>0.13358474659307101</v>
      </c>
      <c r="BO20" s="16">
        <v>8.2171561487383402E-2</v>
      </c>
      <c r="BP20" s="16">
        <v>4.9987509289071801E-2</v>
      </c>
      <c r="BQ20" s="16">
        <v>0</v>
      </c>
      <c r="BR20" s="16">
        <v>8.4224660905231494E-2</v>
      </c>
      <c r="BS20" s="16">
        <v>0</v>
      </c>
      <c r="BT20" s="16"/>
      <c r="BU20" s="16">
        <v>5.7577357961151203E-2</v>
      </c>
      <c r="BV20" s="16">
        <v>8.5956591979455002E-2</v>
      </c>
      <c r="BW20" s="16"/>
      <c r="BX20" s="16">
        <v>4.6740106221948602E-2</v>
      </c>
      <c r="BY20" s="16">
        <v>7.4096696628468406E-2</v>
      </c>
      <c r="BZ20" s="16"/>
      <c r="CA20" s="16">
        <v>9.7307512790005102E-2</v>
      </c>
      <c r="CB20" s="16">
        <v>5.3295045798906801E-2</v>
      </c>
    </row>
    <row r="21" spans="2:80" x14ac:dyDescent="0.35">
      <c r="B21" s="17" t="s">
        <v>98</v>
      </c>
      <c r="C21" s="16">
        <v>4.5562000480089702E-2</v>
      </c>
      <c r="D21" s="16">
        <v>5.5143954917924197E-2</v>
      </c>
      <c r="E21" s="16">
        <v>3.3323499123821702E-2</v>
      </c>
      <c r="F21" s="16"/>
      <c r="G21" s="16">
        <v>4.05707608934033E-2</v>
      </c>
      <c r="H21" s="16">
        <v>4.2161875508717299E-2</v>
      </c>
      <c r="I21" s="16">
        <v>6.7121158251423396E-2</v>
      </c>
      <c r="J21" s="16"/>
      <c r="K21" s="16">
        <v>3.86991257353742E-2</v>
      </c>
      <c r="L21" s="16">
        <v>4.7423685803116497E-2</v>
      </c>
      <c r="M21" s="16">
        <v>4.9837309156104903E-2</v>
      </c>
      <c r="N21" s="16">
        <v>5.6957063368375201E-2</v>
      </c>
      <c r="O21" s="16"/>
      <c r="P21" s="16">
        <v>2.0098087484303199E-2</v>
      </c>
      <c r="Q21" s="16">
        <v>4.6062201199236902E-2</v>
      </c>
      <c r="R21" s="16">
        <v>3.8592028555132003E-2</v>
      </c>
      <c r="S21" s="16">
        <v>3.3505559029705201E-2</v>
      </c>
      <c r="T21" s="16">
        <v>3.4574144136576203E-2</v>
      </c>
      <c r="U21" s="16">
        <v>3.3912847634138502E-2</v>
      </c>
      <c r="V21" s="16">
        <v>0</v>
      </c>
      <c r="W21" s="16">
        <v>0.15822799106108501</v>
      </c>
      <c r="X21" s="16">
        <v>5.7123000831566198E-2</v>
      </c>
      <c r="Y21" s="16">
        <v>2.5303921336374501E-2</v>
      </c>
      <c r="Z21" s="16">
        <v>6.6370371838026201E-2</v>
      </c>
      <c r="AA21" s="16">
        <v>0.137895405952385</v>
      </c>
      <c r="AB21" s="16"/>
      <c r="AC21" s="16">
        <v>5.2844576855793801E-2</v>
      </c>
      <c r="AD21" s="16">
        <v>6.7702018939285499E-2</v>
      </c>
      <c r="AE21" s="16">
        <v>2.5577205007565499E-2</v>
      </c>
      <c r="AF21" s="16">
        <v>4.0476946496777202E-2</v>
      </c>
      <c r="AG21" s="16"/>
      <c r="AH21" s="16">
        <v>5.1701749721180398E-2</v>
      </c>
      <c r="AI21" s="16">
        <v>3.9460632390115997E-2</v>
      </c>
      <c r="AJ21" s="16">
        <v>3.2836903434018898E-2</v>
      </c>
      <c r="AK21" s="16">
        <v>0</v>
      </c>
      <c r="AL21" s="16"/>
      <c r="AM21" s="16">
        <v>2.2451254558057899E-2</v>
      </c>
      <c r="AN21" s="16">
        <v>6.8974542825580604E-2</v>
      </c>
      <c r="AO21" s="16">
        <v>7.0923829260533602E-2</v>
      </c>
      <c r="AP21" s="16"/>
      <c r="AQ21" s="16">
        <v>3.2760499109962399E-2</v>
      </c>
      <c r="AR21" s="16">
        <v>3.2214698893690101E-2</v>
      </c>
      <c r="AS21" s="16">
        <v>0</v>
      </c>
      <c r="AT21" s="16">
        <v>0</v>
      </c>
      <c r="AU21" s="16">
        <v>0.12904001503745299</v>
      </c>
      <c r="AV21" s="16"/>
      <c r="AW21" s="16" t="s">
        <v>137</v>
      </c>
      <c r="AX21" s="16" t="s">
        <v>137</v>
      </c>
      <c r="AY21" s="16" t="s">
        <v>137</v>
      </c>
      <c r="AZ21" s="16">
        <v>4.4807022584085497E-2</v>
      </c>
      <c r="BA21" s="16">
        <v>4.6931596211820699E-2</v>
      </c>
      <c r="BB21" s="16" t="s">
        <v>137</v>
      </c>
      <c r="BC21" s="16" t="s">
        <v>137</v>
      </c>
      <c r="BD21" s="16" t="s">
        <v>137</v>
      </c>
      <c r="BE21" s="16" t="s">
        <v>137</v>
      </c>
      <c r="BF21" s="16"/>
      <c r="BG21" s="16">
        <v>4.00341493466424E-2</v>
      </c>
      <c r="BH21" s="16">
        <v>3.1655273474311803E-2</v>
      </c>
      <c r="BI21" s="16">
        <v>0</v>
      </c>
      <c r="BJ21" s="16">
        <v>5.1846953221523599E-2</v>
      </c>
      <c r="BK21" s="16">
        <v>0.14953084810555201</v>
      </c>
      <c r="BL21" s="16">
        <v>0</v>
      </c>
      <c r="BM21" s="16"/>
      <c r="BN21" s="16">
        <v>8.6834896243078594E-2</v>
      </c>
      <c r="BO21" s="16">
        <v>3.5264090598754898E-2</v>
      </c>
      <c r="BP21" s="16">
        <v>0.109645201213869</v>
      </c>
      <c r="BQ21" s="16">
        <v>1.223159031998E-2</v>
      </c>
      <c r="BR21" s="16">
        <v>5.1186471913565901E-2</v>
      </c>
      <c r="BS21" s="16">
        <v>0</v>
      </c>
      <c r="BT21" s="16"/>
      <c r="BU21" s="16">
        <v>4.3842762274959098E-2</v>
      </c>
      <c r="BV21" s="16">
        <v>4.9041991438100903E-2</v>
      </c>
      <c r="BW21" s="16"/>
      <c r="BX21" s="16">
        <v>6.20255936167005E-2</v>
      </c>
      <c r="BY21" s="16">
        <v>3.9752834197705603E-2</v>
      </c>
      <c r="BZ21" s="16"/>
      <c r="CA21" s="16">
        <v>4.4749945095845102E-2</v>
      </c>
      <c r="CB21" s="16">
        <v>4.4194068096945198E-2</v>
      </c>
    </row>
    <row r="22" spans="2:80" x14ac:dyDescent="0.35">
      <c r="B22" s="17" t="s">
        <v>144</v>
      </c>
      <c r="C22" s="16">
        <v>2.8100920608987601E-2</v>
      </c>
      <c r="D22" s="16">
        <v>1.3409624786933701E-2</v>
      </c>
      <c r="E22" s="16">
        <v>4.6865301613931702E-2</v>
      </c>
      <c r="F22" s="16"/>
      <c r="G22" s="16">
        <v>3.5523684948247099E-2</v>
      </c>
      <c r="H22" s="16">
        <v>3.1719534947082198E-2</v>
      </c>
      <c r="I22" s="16">
        <v>0</v>
      </c>
      <c r="J22" s="16"/>
      <c r="K22" s="16">
        <v>1.9356871851498401E-2</v>
      </c>
      <c r="L22" s="16">
        <v>5.7671833126694001E-2</v>
      </c>
      <c r="M22" s="16">
        <v>1.4796755854782099E-2</v>
      </c>
      <c r="N22" s="16">
        <v>0</v>
      </c>
      <c r="O22" s="16"/>
      <c r="P22" s="16">
        <v>4.0912384308729198E-2</v>
      </c>
      <c r="Q22" s="16">
        <v>4.4937349302802999E-2</v>
      </c>
      <c r="R22" s="16">
        <v>0</v>
      </c>
      <c r="S22" s="16">
        <v>0</v>
      </c>
      <c r="T22" s="16">
        <v>0.102832140996702</v>
      </c>
      <c r="U22" s="16">
        <v>3.43113560106331E-2</v>
      </c>
      <c r="V22" s="16">
        <v>0</v>
      </c>
      <c r="W22" s="16">
        <v>0</v>
      </c>
      <c r="X22" s="16">
        <v>2.8394668169265301E-2</v>
      </c>
      <c r="Y22" s="16">
        <v>2.4295472249778301E-2</v>
      </c>
      <c r="Z22" s="16">
        <v>0</v>
      </c>
      <c r="AA22" s="16">
        <v>0</v>
      </c>
      <c r="AB22" s="16"/>
      <c r="AC22" s="16">
        <v>0</v>
      </c>
      <c r="AD22" s="16">
        <v>3.9161701332607601E-2</v>
      </c>
      <c r="AE22" s="16">
        <v>4.3554554253132302E-2</v>
      </c>
      <c r="AF22" s="16">
        <v>1.8082942590191199E-2</v>
      </c>
      <c r="AG22" s="16"/>
      <c r="AH22" s="16">
        <v>2.31859672855253E-2</v>
      </c>
      <c r="AI22" s="16">
        <v>3.04980667210751E-2</v>
      </c>
      <c r="AJ22" s="16">
        <v>3.6884994178574097E-2</v>
      </c>
      <c r="AK22" s="16">
        <v>8.3747834908797794E-2</v>
      </c>
      <c r="AL22" s="16"/>
      <c r="AM22" s="16">
        <v>3.7371264798001597E-2</v>
      </c>
      <c r="AN22" s="16">
        <v>2.2052477168983599E-2</v>
      </c>
      <c r="AO22" s="16">
        <v>0</v>
      </c>
      <c r="AP22" s="16"/>
      <c r="AQ22" s="16">
        <v>1.6275863716574399E-2</v>
      </c>
      <c r="AR22" s="16">
        <v>4.1497189674516002E-2</v>
      </c>
      <c r="AS22" s="16">
        <v>9.9944755829575196E-2</v>
      </c>
      <c r="AT22" s="16">
        <v>0</v>
      </c>
      <c r="AU22" s="16">
        <v>0</v>
      </c>
      <c r="AV22" s="16"/>
      <c r="AW22" s="16" t="s">
        <v>137</v>
      </c>
      <c r="AX22" s="16" t="s">
        <v>137</v>
      </c>
      <c r="AY22" s="16" t="s">
        <v>137</v>
      </c>
      <c r="AZ22" s="16">
        <v>2.7420941454027702E-2</v>
      </c>
      <c r="BA22" s="16">
        <v>2.9334462085139401E-2</v>
      </c>
      <c r="BB22" s="16" t="s">
        <v>137</v>
      </c>
      <c r="BC22" s="16" t="s">
        <v>137</v>
      </c>
      <c r="BD22" s="16" t="s">
        <v>137</v>
      </c>
      <c r="BE22" s="16" t="s">
        <v>137</v>
      </c>
      <c r="BF22" s="16"/>
      <c r="BG22" s="16">
        <v>2.7523933257304602E-2</v>
      </c>
      <c r="BH22" s="16">
        <v>2.3042545623526499E-2</v>
      </c>
      <c r="BI22" s="16">
        <v>0</v>
      </c>
      <c r="BJ22" s="16">
        <v>6.1136109826509903E-2</v>
      </c>
      <c r="BK22" s="16">
        <v>5.0033061826778198E-2</v>
      </c>
      <c r="BL22" s="16">
        <v>0</v>
      </c>
      <c r="BM22" s="16"/>
      <c r="BN22" s="16">
        <v>3.8305520914996803E-2</v>
      </c>
      <c r="BO22" s="16">
        <v>3.8412276187611998E-2</v>
      </c>
      <c r="BP22" s="16">
        <v>0</v>
      </c>
      <c r="BQ22" s="16">
        <v>2.4127241878207702E-2</v>
      </c>
      <c r="BR22" s="16">
        <v>2.0640970945927602E-2</v>
      </c>
      <c r="BS22" s="16">
        <v>0</v>
      </c>
      <c r="BT22" s="16"/>
      <c r="BU22" s="16">
        <v>2.6545886392255299E-2</v>
      </c>
      <c r="BV22" s="16">
        <v>3.1248538546674798E-2</v>
      </c>
      <c r="BW22" s="16"/>
      <c r="BX22" s="16">
        <v>0</v>
      </c>
      <c r="BY22" s="16">
        <v>3.8016309014856003E-2</v>
      </c>
      <c r="BZ22" s="16"/>
      <c r="CA22" s="16">
        <v>4.4261228890463897E-2</v>
      </c>
      <c r="CB22" s="16">
        <v>2.0559614706492101E-2</v>
      </c>
    </row>
    <row r="23" spans="2:80" ht="29" x14ac:dyDescent="0.35">
      <c r="B23" s="17" t="s">
        <v>147</v>
      </c>
      <c r="C23" s="16">
        <v>2.6176218668226701E-2</v>
      </c>
      <c r="D23" s="16">
        <v>2.8264427755766399E-2</v>
      </c>
      <c r="E23" s="16">
        <v>2.35090644967232E-2</v>
      </c>
      <c r="F23" s="16"/>
      <c r="G23" s="16">
        <v>2.34752188992844E-2</v>
      </c>
      <c r="H23" s="16">
        <v>3.8073994753887501E-2</v>
      </c>
      <c r="I23" s="16">
        <v>0</v>
      </c>
      <c r="J23" s="16"/>
      <c r="K23" s="16">
        <v>2.62504542259018E-2</v>
      </c>
      <c r="L23" s="16">
        <v>2.5066350193353602E-2</v>
      </c>
      <c r="M23" s="16">
        <v>3.5765512107749003E-2</v>
      </c>
      <c r="N23" s="16">
        <v>1.75319014190813E-2</v>
      </c>
      <c r="O23" s="16"/>
      <c r="P23" s="16">
        <v>6.0894992499733902E-2</v>
      </c>
      <c r="Q23" s="16">
        <v>2.98565739882121E-2</v>
      </c>
      <c r="R23" s="16">
        <v>0</v>
      </c>
      <c r="S23" s="16">
        <v>3.2589843849584202E-2</v>
      </c>
      <c r="T23" s="16">
        <v>0</v>
      </c>
      <c r="U23" s="16">
        <v>0</v>
      </c>
      <c r="V23" s="16">
        <v>9.2522702840957802E-2</v>
      </c>
      <c r="W23" s="16">
        <v>0</v>
      </c>
      <c r="X23" s="16">
        <v>2.87283326623009E-2</v>
      </c>
      <c r="Y23" s="16">
        <v>0</v>
      </c>
      <c r="Z23" s="16">
        <v>0</v>
      </c>
      <c r="AA23" s="16">
        <v>0</v>
      </c>
      <c r="AB23" s="16"/>
      <c r="AC23" s="16">
        <v>0</v>
      </c>
      <c r="AD23" s="16">
        <v>2.92663190677101E-2</v>
      </c>
      <c r="AE23" s="16">
        <v>0</v>
      </c>
      <c r="AF23" s="16">
        <v>5.9195450668549102E-2</v>
      </c>
      <c r="AG23" s="16"/>
      <c r="AH23" s="16">
        <v>1.90907143749874E-2</v>
      </c>
      <c r="AI23" s="16">
        <v>1.7657104749475201E-2</v>
      </c>
      <c r="AJ23" s="16">
        <v>4.7053279695827899E-2</v>
      </c>
      <c r="AK23" s="16">
        <v>0.166152774985659</v>
      </c>
      <c r="AL23" s="16"/>
      <c r="AM23" s="16">
        <v>1.61532463382223E-2</v>
      </c>
      <c r="AN23" s="16">
        <v>2.9587013348656901E-2</v>
      </c>
      <c r="AO23" s="16">
        <v>7.64157433789244E-2</v>
      </c>
      <c r="AP23" s="16"/>
      <c r="AQ23" s="16">
        <v>5.2438953286186698E-3</v>
      </c>
      <c r="AR23" s="16">
        <v>2.70826746240669E-2</v>
      </c>
      <c r="AS23" s="16">
        <v>6.9617682925050703E-2</v>
      </c>
      <c r="AT23" s="16">
        <v>0</v>
      </c>
      <c r="AU23" s="16">
        <v>8.8854359102828406E-2</v>
      </c>
      <c r="AV23" s="16"/>
      <c r="AW23" s="16" t="s">
        <v>137</v>
      </c>
      <c r="AX23" s="16" t="s">
        <v>137</v>
      </c>
      <c r="AY23" s="16" t="s">
        <v>137</v>
      </c>
      <c r="AZ23" s="16">
        <v>3.3473226093908001E-2</v>
      </c>
      <c r="BA23" s="16">
        <v>1.29388109540205E-2</v>
      </c>
      <c r="BB23" s="16" t="s">
        <v>137</v>
      </c>
      <c r="BC23" s="16" t="s">
        <v>137</v>
      </c>
      <c r="BD23" s="16" t="s">
        <v>137</v>
      </c>
      <c r="BE23" s="16" t="s">
        <v>137</v>
      </c>
      <c r="BF23" s="16"/>
      <c r="BG23" s="16">
        <v>9.8791867134673007E-3</v>
      </c>
      <c r="BH23" s="16">
        <v>3.3132162574078597E-2</v>
      </c>
      <c r="BI23" s="16">
        <v>3.90739576786759E-2</v>
      </c>
      <c r="BJ23" s="16">
        <v>0</v>
      </c>
      <c r="BK23" s="16">
        <v>7.3477765641276602E-2</v>
      </c>
      <c r="BL23" s="16">
        <v>0.28962383555124799</v>
      </c>
      <c r="BM23" s="16"/>
      <c r="BN23" s="16">
        <v>0.114176692648095</v>
      </c>
      <c r="BO23" s="16">
        <v>5.8040569422507498E-3</v>
      </c>
      <c r="BP23" s="16">
        <v>2.3894227737831002E-2</v>
      </c>
      <c r="BQ23" s="16">
        <v>2.43120102561445E-2</v>
      </c>
      <c r="BR23" s="16">
        <v>0</v>
      </c>
      <c r="BS23" s="16">
        <v>0</v>
      </c>
      <c r="BT23" s="16"/>
      <c r="BU23" s="16">
        <v>2.87607194761757E-2</v>
      </c>
      <c r="BV23" s="16">
        <v>2.09448089567657E-2</v>
      </c>
      <c r="BW23" s="16"/>
      <c r="BX23" s="16">
        <v>9.3338971660583692E-3</v>
      </c>
      <c r="BY23" s="16">
        <v>3.2119018965562803E-2</v>
      </c>
      <c r="BZ23" s="16"/>
      <c r="CA23" s="16">
        <v>2.36155134417033E-2</v>
      </c>
      <c r="CB23" s="16">
        <v>2.4635643060434601E-2</v>
      </c>
    </row>
    <row r="24" spans="2:80" x14ac:dyDescent="0.35">
      <c r="B24" s="17" t="s">
        <v>154</v>
      </c>
      <c r="C24" s="18">
        <v>2.5402138678527399E-2</v>
      </c>
      <c r="D24" s="18">
        <v>3.2711126997528699E-2</v>
      </c>
      <c r="E24" s="18">
        <v>1.6066771448868498E-2</v>
      </c>
      <c r="F24" s="18"/>
      <c r="G24" s="18">
        <v>1.71818681815896E-2</v>
      </c>
      <c r="H24" s="18">
        <v>4.1913459239226798E-2</v>
      </c>
      <c r="I24" s="18">
        <v>0</v>
      </c>
      <c r="J24" s="18"/>
      <c r="K24" s="18">
        <v>2.65619724542146E-2</v>
      </c>
      <c r="L24" s="18">
        <v>2.4988698126410101E-2</v>
      </c>
      <c r="M24" s="18">
        <v>3.0338316891016001E-2</v>
      </c>
      <c r="N24" s="18">
        <v>1.76073208855352E-2</v>
      </c>
      <c r="O24" s="18"/>
      <c r="P24" s="18">
        <v>4.0144907036951998E-2</v>
      </c>
      <c r="Q24" s="18">
        <v>1.54571079022353E-2</v>
      </c>
      <c r="R24" s="18">
        <v>0</v>
      </c>
      <c r="S24" s="18">
        <v>0</v>
      </c>
      <c r="T24" s="18">
        <v>0.104245133650779</v>
      </c>
      <c r="U24" s="18">
        <v>0</v>
      </c>
      <c r="V24" s="18">
        <v>0</v>
      </c>
      <c r="W24" s="18">
        <v>3.8928353794397297E-2</v>
      </c>
      <c r="X24" s="18">
        <v>2.9573265435665901E-2</v>
      </c>
      <c r="Y24" s="18">
        <v>2.5413947001753E-2</v>
      </c>
      <c r="Z24" s="18">
        <v>5.41523378643586E-2</v>
      </c>
      <c r="AA24" s="18">
        <v>0</v>
      </c>
      <c r="AB24" s="18"/>
      <c r="AC24" s="18">
        <v>0</v>
      </c>
      <c r="AD24" s="18">
        <v>3.2273846496465003E-2</v>
      </c>
      <c r="AE24" s="18">
        <v>1.34375547040828E-2</v>
      </c>
      <c r="AF24" s="18">
        <v>3.5691626611618399E-2</v>
      </c>
      <c r="AG24" s="18"/>
      <c r="AH24" s="18">
        <v>2.1673936613966899E-2</v>
      </c>
      <c r="AI24" s="18">
        <v>2.1160038159106501E-2</v>
      </c>
      <c r="AJ24" s="18">
        <v>5.7649576096118003E-2</v>
      </c>
      <c r="AK24" s="18">
        <v>0</v>
      </c>
      <c r="AL24" s="18"/>
      <c r="AM24" s="18">
        <v>2.10227053089386E-2</v>
      </c>
      <c r="AN24" s="18">
        <v>3.0004522799169899E-2</v>
      </c>
      <c r="AO24" s="18">
        <v>2.97647998138134E-2</v>
      </c>
      <c r="AP24" s="18"/>
      <c r="AQ24" s="18">
        <v>2.96851657757401E-2</v>
      </c>
      <c r="AR24" s="18">
        <v>8.8719253481409598E-3</v>
      </c>
      <c r="AS24" s="18">
        <v>0</v>
      </c>
      <c r="AT24" s="18">
        <v>0</v>
      </c>
      <c r="AU24" s="18">
        <v>6.8851560111836296E-2</v>
      </c>
      <c r="AV24" s="18"/>
      <c r="AW24" s="18" t="s">
        <v>137</v>
      </c>
      <c r="AX24" s="18" t="s">
        <v>137</v>
      </c>
      <c r="AY24" s="18" t="s">
        <v>137</v>
      </c>
      <c r="AZ24" s="18">
        <v>2.3459044564523999E-2</v>
      </c>
      <c r="BA24" s="18">
        <v>2.8927080824483399E-2</v>
      </c>
      <c r="BB24" s="18" t="s">
        <v>137</v>
      </c>
      <c r="BC24" s="18" t="s">
        <v>137</v>
      </c>
      <c r="BD24" s="18" t="s">
        <v>137</v>
      </c>
      <c r="BE24" s="18" t="s">
        <v>137</v>
      </c>
      <c r="BF24" s="18"/>
      <c r="BG24" s="18">
        <v>4.3610994591589999E-2</v>
      </c>
      <c r="BH24" s="18">
        <v>1.49399844329318E-2</v>
      </c>
      <c r="BI24" s="18">
        <v>0</v>
      </c>
      <c r="BJ24" s="18">
        <v>0</v>
      </c>
      <c r="BK24" s="18">
        <v>0</v>
      </c>
      <c r="BL24" s="18">
        <v>0</v>
      </c>
      <c r="BM24" s="18"/>
      <c r="BN24" s="18">
        <v>2.2153551686068699E-2</v>
      </c>
      <c r="BO24" s="18">
        <v>2.0220298154062299E-2</v>
      </c>
      <c r="BP24" s="18">
        <v>0</v>
      </c>
      <c r="BQ24" s="18">
        <v>4.8123543837931097E-2</v>
      </c>
      <c r="BR24" s="18">
        <v>0</v>
      </c>
      <c r="BS24" s="18">
        <v>0.10185399166671</v>
      </c>
      <c r="BT24" s="18"/>
      <c r="BU24" s="18">
        <v>2.101439971549E-2</v>
      </c>
      <c r="BV24" s="18">
        <v>3.42835675997301E-2</v>
      </c>
      <c r="BW24" s="18"/>
      <c r="BX24" s="18">
        <v>1.8561639809568101E-2</v>
      </c>
      <c r="BY24" s="18">
        <v>2.78158034875708E-2</v>
      </c>
      <c r="BZ24" s="18"/>
      <c r="CA24" s="18">
        <v>2.7428679589086399E-2</v>
      </c>
      <c r="CB24" s="18">
        <v>2.5218825556301502E-2</v>
      </c>
    </row>
    <row r="25" spans="2:80" x14ac:dyDescent="0.35">
      <c r="B25" s="15" t="s">
        <v>139</v>
      </c>
    </row>
    <row r="26" spans="2:80" x14ac:dyDescent="0.35">
      <c r="B26" t="s">
        <v>101</v>
      </c>
    </row>
    <row r="27" spans="2:80" x14ac:dyDescent="0.35">
      <c r="B27" t="s">
        <v>102</v>
      </c>
    </row>
    <row r="29" spans="2:80" x14ac:dyDescent="0.35">
      <c r="B29"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B16"/>
  <sheetViews>
    <sheetView showGridLines="0" topLeftCell="A7"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160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158</v>
      </c>
      <c r="C9" s="16">
        <v>0.46753467145544603</v>
      </c>
      <c r="D9" s="16">
        <v>0.43867990203893698</v>
      </c>
      <c r="E9" s="16">
        <v>0.50438927527659905</v>
      </c>
      <c r="F9" s="16"/>
      <c r="G9" s="16">
        <v>0.36284758117228999</v>
      </c>
      <c r="H9" s="16">
        <v>0.51691795212480096</v>
      </c>
      <c r="I9" s="16">
        <v>0.58723707993856999</v>
      </c>
      <c r="J9" s="16"/>
      <c r="K9" s="16">
        <v>0.52961033336886398</v>
      </c>
      <c r="L9" s="16">
        <v>0.49495508190492998</v>
      </c>
      <c r="M9" s="16">
        <v>0.33528841666699799</v>
      </c>
      <c r="N9" s="16">
        <v>0.394694704430056</v>
      </c>
      <c r="O9" s="16"/>
      <c r="P9" s="16">
        <v>0.31096702660201903</v>
      </c>
      <c r="Q9" s="16">
        <v>0.49389583583864299</v>
      </c>
      <c r="R9" s="16">
        <v>0.57379818992257303</v>
      </c>
      <c r="S9" s="16">
        <v>0.49377838486767001</v>
      </c>
      <c r="T9" s="16">
        <v>0.57217947748029496</v>
      </c>
      <c r="U9" s="16">
        <v>0.36820705974664902</v>
      </c>
      <c r="V9" s="16">
        <v>0.53617137710863705</v>
      </c>
      <c r="W9" s="16">
        <v>0.65626086261432004</v>
      </c>
      <c r="X9" s="16">
        <v>0.50420083367616397</v>
      </c>
      <c r="Y9" s="16">
        <v>0.45543582464507998</v>
      </c>
      <c r="Z9" s="16">
        <v>0.520729531591266</v>
      </c>
      <c r="AA9" s="16">
        <v>0.34300718565635802</v>
      </c>
      <c r="AB9" s="16"/>
      <c r="AC9" s="16">
        <v>0.33207713246545101</v>
      </c>
      <c r="AD9" s="16">
        <v>0.43503952649400601</v>
      </c>
      <c r="AE9" s="16">
        <v>0.57080623792983998</v>
      </c>
      <c r="AF9" s="16">
        <v>0.54254094393398999</v>
      </c>
      <c r="AG9" s="16"/>
      <c r="AH9" s="16">
        <v>0.46439674885191401</v>
      </c>
      <c r="AI9" s="16">
        <v>0.45130183731698098</v>
      </c>
      <c r="AJ9" s="16">
        <v>0.55186920058076105</v>
      </c>
      <c r="AK9" s="16">
        <v>0.59591936534173895</v>
      </c>
      <c r="AL9" s="16"/>
      <c r="AM9" s="16">
        <v>0.50447611113825497</v>
      </c>
      <c r="AN9" s="16">
        <v>0.46486559843972097</v>
      </c>
      <c r="AO9" s="16">
        <v>0.24240491484021201</v>
      </c>
      <c r="AP9" s="16"/>
      <c r="AQ9" s="16">
        <v>0.484674837089133</v>
      </c>
      <c r="AR9" s="16">
        <v>0.416740000615058</v>
      </c>
      <c r="AS9" s="16">
        <v>0.64711229830913097</v>
      </c>
      <c r="AT9" s="16">
        <v>0.82393176472026197</v>
      </c>
      <c r="AU9" s="16">
        <v>0.48227957577784097</v>
      </c>
      <c r="AV9" s="16"/>
      <c r="AW9" s="16" t="s">
        <v>137</v>
      </c>
      <c r="AX9" s="16" t="s">
        <v>137</v>
      </c>
      <c r="AY9" s="16" t="s">
        <v>137</v>
      </c>
      <c r="AZ9" s="16">
        <v>0.43349190941952598</v>
      </c>
      <c r="BA9" s="16">
        <v>0.52929121006073399</v>
      </c>
      <c r="BB9" s="16" t="s">
        <v>137</v>
      </c>
      <c r="BC9" s="16" t="s">
        <v>137</v>
      </c>
      <c r="BD9" s="16" t="s">
        <v>137</v>
      </c>
      <c r="BE9" s="16" t="s">
        <v>137</v>
      </c>
      <c r="BF9" s="16"/>
      <c r="BG9" s="16">
        <v>0.56281814864171398</v>
      </c>
      <c r="BH9" s="16">
        <v>0.45839954612789202</v>
      </c>
      <c r="BI9" s="16">
        <v>0.27850267412377</v>
      </c>
      <c r="BJ9" s="16">
        <v>0.134822978026132</v>
      </c>
      <c r="BK9" s="16">
        <v>0.30460015610825403</v>
      </c>
      <c r="BL9" s="16">
        <v>0.588146584615301</v>
      </c>
      <c r="BM9" s="16"/>
      <c r="BN9" s="16">
        <v>0.33028582464545803</v>
      </c>
      <c r="BO9" s="16">
        <v>0.51330483917264802</v>
      </c>
      <c r="BP9" s="16">
        <v>0.43554024520193602</v>
      </c>
      <c r="BQ9" s="16">
        <v>0.50698642567802799</v>
      </c>
      <c r="BR9" s="16">
        <v>0.46930062577074499</v>
      </c>
      <c r="BS9" s="16">
        <v>0.42665258583712601</v>
      </c>
      <c r="BT9" s="16"/>
      <c r="BU9" s="16">
        <v>0.471035565753536</v>
      </c>
      <c r="BV9" s="16">
        <v>0.46044834655529598</v>
      </c>
      <c r="BW9" s="16"/>
      <c r="BX9" s="16">
        <v>0.57615194651245605</v>
      </c>
      <c r="BY9" s="16">
        <v>0.42920914878794802</v>
      </c>
      <c r="BZ9" s="16"/>
      <c r="CA9" s="16">
        <v>0.48921596982195797</v>
      </c>
      <c r="CB9" s="16">
        <v>0.46001209362905598</v>
      </c>
    </row>
    <row r="10" spans="2:80" x14ac:dyDescent="0.35">
      <c r="B10" s="17" t="s">
        <v>159</v>
      </c>
      <c r="C10" s="16">
        <v>0.39169270251770399</v>
      </c>
      <c r="D10" s="16">
        <v>0.41866098482092801</v>
      </c>
      <c r="E10" s="16">
        <v>0.35724760452798499</v>
      </c>
      <c r="F10" s="16"/>
      <c r="G10" s="16">
        <v>0.50881687727999203</v>
      </c>
      <c r="H10" s="16">
        <v>0.31755587464409202</v>
      </c>
      <c r="I10" s="16">
        <v>0.309795894644112</v>
      </c>
      <c r="J10" s="16"/>
      <c r="K10" s="16">
        <v>0.36237487025120801</v>
      </c>
      <c r="L10" s="16">
        <v>0.34176973658830501</v>
      </c>
      <c r="M10" s="16">
        <v>0.51982946353868797</v>
      </c>
      <c r="N10" s="16">
        <v>0.42454154129088301</v>
      </c>
      <c r="O10" s="16"/>
      <c r="P10" s="16">
        <v>0.506615922790003</v>
      </c>
      <c r="Q10" s="16">
        <v>0.36625135854413499</v>
      </c>
      <c r="R10" s="16">
        <v>0.34896846817294203</v>
      </c>
      <c r="S10" s="16">
        <v>0.34205231051761498</v>
      </c>
      <c r="T10" s="16">
        <v>0.28746532124090801</v>
      </c>
      <c r="U10" s="16">
        <v>0.55720409142673799</v>
      </c>
      <c r="V10" s="16">
        <v>0.36995261731521401</v>
      </c>
      <c r="W10" s="16">
        <v>0.22865247994160201</v>
      </c>
      <c r="X10" s="16">
        <v>0.29031930355438801</v>
      </c>
      <c r="Y10" s="16">
        <v>0.38808823571956502</v>
      </c>
      <c r="Z10" s="16">
        <v>0.41290009657070798</v>
      </c>
      <c r="AA10" s="16">
        <v>0.459009864027841</v>
      </c>
      <c r="AB10" s="16"/>
      <c r="AC10" s="16">
        <v>0.47302973150306998</v>
      </c>
      <c r="AD10" s="16">
        <v>0.41856286276003901</v>
      </c>
      <c r="AE10" s="16">
        <v>0.33941397281066299</v>
      </c>
      <c r="AF10" s="16">
        <v>0.37917822103848098</v>
      </c>
      <c r="AG10" s="16"/>
      <c r="AH10" s="16">
        <v>0.38386047917649702</v>
      </c>
      <c r="AI10" s="16">
        <v>0.46033117118640399</v>
      </c>
      <c r="AJ10" s="16">
        <v>0.26607609492580298</v>
      </c>
      <c r="AK10" s="16">
        <v>0.404080634658261</v>
      </c>
      <c r="AL10" s="16"/>
      <c r="AM10" s="16">
        <v>0.367187091264434</v>
      </c>
      <c r="AN10" s="16">
        <v>0.38307151574030202</v>
      </c>
      <c r="AO10" s="16">
        <v>0.62281910505278604</v>
      </c>
      <c r="AP10" s="16"/>
      <c r="AQ10" s="16">
        <v>0.38906510687073198</v>
      </c>
      <c r="AR10" s="16">
        <v>0.402513099287439</v>
      </c>
      <c r="AS10" s="16">
        <v>0.35288770169086903</v>
      </c>
      <c r="AT10" s="16">
        <v>0.176068235279738</v>
      </c>
      <c r="AU10" s="16">
        <v>0.29408708961365898</v>
      </c>
      <c r="AV10" s="16"/>
      <c r="AW10" s="16" t="s">
        <v>137</v>
      </c>
      <c r="AX10" s="16" t="s">
        <v>137</v>
      </c>
      <c r="AY10" s="16" t="s">
        <v>137</v>
      </c>
      <c r="AZ10" s="16">
        <v>0.43587555507720399</v>
      </c>
      <c r="BA10" s="16">
        <v>0.31154115556321199</v>
      </c>
      <c r="BB10" s="16" t="s">
        <v>137</v>
      </c>
      <c r="BC10" s="16" t="s">
        <v>137</v>
      </c>
      <c r="BD10" s="16" t="s">
        <v>137</v>
      </c>
      <c r="BE10" s="16" t="s">
        <v>137</v>
      </c>
      <c r="BF10" s="16"/>
      <c r="BG10" s="16">
        <v>0.283537028111496</v>
      </c>
      <c r="BH10" s="16">
        <v>0.41927602154017901</v>
      </c>
      <c r="BI10" s="16">
        <v>0.54141634624884105</v>
      </c>
      <c r="BJ10" s="16">
        <v>0.67957330131743598</v>
      </c>
      <c r="BK10" s="16">
        <v>0.59199390331082602</v>
      </c>
      <c r="BL10" s="16">
        <v>0.411853415384699</v>
      </c>
      <c r="BM10" s="16"/>
      <c r="BN10" s="16">
        <v>0.50892546786368598</v>
      </c>
      <c r="BO10" s="16">
        <v>0.37068779424436898</v>
      </c>
      <c r="BP10" s="16">
        <v>0.36360118572450001</v>
      </c>
      <c r="BQ10" s="16">
        <v>0.33254884999894702</v>
      </c>
      <c r="BR10" s="16">
        <v>0.40248220111724198</v>
      </c>
      <c r="BS10" s="16">
        <v>0.45041093578618602</v>
      </c>
      <c r="BT10" s="16"/>
      <c r="BU10" s="16">
        <v>0.38634033342852703</v>
      </c>
      <c r="BV10" s="16">
        <v>0.402526684672525</v>
      </c>
      <c r="BW10" s="16"/>
      <c r="BX10" s="16">
        <v>0.29861958361803398</v>
      </c>
      <c r="BY10" s="16">
        <v>0.42453348153974901</v>
      </c>
      <c r="BZ10" s="16"/>
      <c r="CA10" s="16">
        <v>0.33227316981620098</v>
      </c>
      <c r="CB10" s="16">
        <v>0.42906220747293999</v>
      </c>
    </row>
    <row r="11" spans="2:80" x14ac:dyDescent="0.35">
      <c r="B11" s="17" t="s">
        <v>98</v>
      </c>
      <c r="C11" s="18">
        <v>0.14077262602685101</v>
      </c>
      <c r="D11" s="18">
        <v>0.14265911314013499</v>
      </c>
      <c r="E11" s="18">
        <v>0.138363120195416</v>
      </c>
      <c r="F11" s="18"/>
      <c r="G11" s="18">
        <v>0.12833554154771801</v>
      </c>
      <c r="H11" s="18">
        <v>0.16552617323110699</v>
      </c>
      <c r="I11" s="18">
        <v>0.102967025417318</v>
      </c>
      <c r="J11" s="18"/>
      <c r="K11" s="18">
        <v>0.108014796379928</v>
      </c>
      <c r="L11" s="18">
        <v>0.16327518150676501</v>
      </c>
      <c r="M11" s="18">
        <v>0.14488211979431301</v>
      </c>
      <c r="N11" s="18">
        <v>0.18076375427906199</v>
      </c>
      <c r="O11" s="18"/>
      <c r="P11" s="18">
        <v>0.182417050607978</v>
      </c>
      <c r="Q11" s="18">
        <v>0.13985280561722199</v>
      </c>
      <c r="R11" s="18">
        <v>7.7233341904485803E-2</v>
      </c>
      <c r="S11" s="18">
        <v>0.16416930461471499</v>
      </c>
      <c r="T11" s="18">
        <v>0.140355201278797</v>
      </c>
      <c r="U11" s="18">
        <v>7.4588848826613402E-2</v>
      </c>
      <c r="V11" s="18">
        <v>9.3876005576148502E-2</v>
      </c>
      <c r="W11" s="18">
        <v>0.11508665744407801</v>
      </c>
      <c r="X11" s="18">
        <v>0.20547986276944799</v>
      </c>
      <c r="Y11" s="18">
        <v>0.156475939635355</v>
      </c>
      <c r="Z11" s="18">
        <v>6.6370371838026201E-2</v>
      </c>
      <c r="AA11" s="18">
        <v>0.19798295031579999</v>
      </c>
      <c r="AB11" s="18"/>
      <c r="AC11" s="18">
        <v>0.19489313603147801</v>
      </c>
      <c r="AD11" s="18">
        <v>0.146397610745956</v>
      </c>
      <c r="AE11" s="18">
        <v>8.9779789259497006E-2</v>
      </c>
      <c r="AF11" s="18">
        <v>7.8280835027529097E-2</v>
      </c>
      <c r="AG11" s="18"/>
      <c r="AH11" s="18">
        <v>0.15174277197159</v>
      </c>
      <c r="AI11" s="18">
        <v>8.8366991496614797E-2</v>
      </c>
      <c r="AJ11" s="18">
        <v>0.182054704493436</v>
      </c>
      <c r="AK11" s="18">
        <v>0</v>
      </c>
      <c r="AL11" s="18"/>
      <c r="AM11" s="18">
        <v>0.12833679759731101</v>
      </c>
      <c r="AN11" s="18">
        <v>0.15206288581997701</v>
      </c>
      <c r="AO11" s="18">
        <v>0.13477598010700101</v>
      </c>
      <c r="AP11" s="18"/>
      <c r="AQ11" s="18">
        <v>0.12626005604013499</v>
      </c>
      <c r="AR11" s="18">
        <v>0.18074690009750399</v>
      </c>
      <c r="AS11" s="18">
        <v>0</v>
      </c>
      <c r="AT11" s="18">
        <v>0</v>
      </c>
      <c r="AU11" s="18">
        <v>0.22363333460849999</v>
      </c>
      <c r="AV11" s="18"/>
      <c r="AW11" s="18" t="s">
        <v>137</v>
      </c>
      <c r="AX11" s="18" t="s">
        <v>137</v>
      </c>
      <c r="AY11" s="18" t="s">
        <v>137</v>
      </c>
      <c r="AZ11" s="18">
        <v>0.130632535503269</v>
      </c>
      <c r="BA11" s="18">
        <v>0.159167634376054</v>
      </c>
      <c r="BB11" s="18" t="s">
        <v>137</v>
      </c>
      <c r="BC11" s="18" t="s">
        <v>137</v>
      </c>
      <c r="BD11" s="18" t="s">
        <v>137</v>
      </c>
      <c r="BE11" s="18" t="s">
        <v>137</v>
      </c>
      <c r="BF11" s="18"/>
      <c r="BG11" s="18">
        <v>0.15364482324678899</v>
      </c>
      <c r="BH11" s="18">
        <v>0.122324432331928</v>
      </c>
      <c r="BI11" s="18">
        <v>0.180080979627389</v>
      </c>
      <c r="BJ11" s="18">
        <v>0.18560372065643199</v>
      </c>
      <c r="BK11" s="18">
        <v>0.103405940580919</v>
      </c>
      <c r="BL11" s="18">
        <v>0</v>
      </c>
      <c r="BM11" s="18"/>
      <c r="BN11" s="18">
        <v>0.160788707490856</v>
      </c>
      <c r="BO11" s="18">
        <v>0.116007366582983</v>
      </c>
      <c r="BP11" s="18">
        <v>0.200858569073565</v>
      </c>
      <c r="BQ11" s="18">
        <v>0.160464724323025</v>
      </c>
      <c r="BR11" s="18">
        <v>0.128217173112013</v>
      </c>
      <c r="BS11" s="18">
        <v>0.122936478376688</v>
      </c>
      <c r="BT11" s="18"/>
      <c r="BU11" s="18">
        <v>0.142624100817937</v>
      </c>
      <c r="BV11" s="18">
        <v>0.13702496877218001</v>
      </c>
      <c r="BW11" s="18"/>
      <c r="BX11" s="18">
        <v>0.12522846986951</v>
      </c>
      <c r="BY11" s="18">
        <v>0.14625736967230299</v>
      </c>
      <c r="BZ11" s="18"/>
      <c r="CA11" s="18">
        <v>0.178510860361841</v>
      </c>
      <c r="CB11" s="18">
        <v>0.11092569889800399</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B17"/>
  <sheetViews>
    <sheetView showGridLines="0" topLeftCell="A7"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164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186</v>
      </c>
      <c r="D7" s="10">
        <v>98</v>
      </c>
      <c r="E7" s="10">
        <v>88</v>
      </c>
      <c r="F7" s="10"/>
      <c r="G7" s="10">
        <v>60</v>
      </c>
      <c r="H7" s="10">
        <v>93</v>
      </c>
      <c r="I7" s="10">
        <v>33</v>
      </c>
      <c r="J7" s="10"/>
      <c r="K7" s="10">
        <v>80</v>
      </c>
      <c r="L7" s="10">
        <v>63</v>
      </c>
      <c r="M7" s="10">
        <v>22</v>
      </c>
      <c r="N7" s="10">
        <v>21</v>
      </c>
      <c r="O7" s="10"/>
      <c r="P7" s="10">
        <v>15</v>
      </c>
      <c r="Q7" s="10">
        <v>32</v>
      </c>
      <c r="R7" s="10">
        <v>15</v>
      </c>
      <c r="S7" s="10">
        <v>15</v>
      </c>
      <c r="T7" s="10">
        <v>16</v>
      </c>
      <c r="U7" s="10">
        <v>10</v>
      </c>
      <c r="V7" s="10">
        <v>17</v>
      </c>
      <c r="W7" s="10">
        <v>17</v>
      </c>
      <c r="X7" s="10">
        <v>17</v>
      </c>
      <c r="Y7" s="10">
        <v>18</v>
      </c>
      <c r="Z7" s="10">
        <v>9</v>
      </c>
      <c r="AA7" s="10">
        <v>5</v>
      </c>
      <c r="AB7" s="10"/>
      <c r="AC7" s="10">
        <v>19</v>
      </c>
      <c r="AD7" s="10">
        <v>58</v>
      </c>
      <c r="AE7" s="10">
        <v>41</v>
      </c>
      <c r="AF7" s="10">
        <v>60</v>
      </c>
      <c r="AG7" s="10"/>
      <c r="AH7" s="10">
        <v>102</v>
      </c>
      <c r="AI7" s="10">
        <v>47</v>
      </c>
      <c r="AJ7" s="10">
        <v>29</v>
      </c>
      <c r="AK7" s="10">
        <v>7</v>
      </c>
      <c r="AL7" s="10"/>
      <c r="AM7" s="10">
        <v>100</v>
      </c>
      <c r="AN7" s="10">
        <v>79</v>
      </c>
      <c r="AO7" s="10">
        <v>7</v>
      </c>
      <c r="AP7" s="10"/>
      <c r="AQ7" s="10">
        <v>84</v>
      </c>
      <c r="AR7" s="10">
        <v>44</v>
      </c>
      <c r="AS7" s="10">
        <v>20</v>
      </c>
      <c r="AT7" s="10">
        <v>5</v>
      </c>
      <c r="AU7" s="10">
        <v>19</v>
      </c>
      <c r="AV7" s="10"/>
      <c r="AW7" s="10" t="s">
        <v>136</v>
      </c>
      <c r="AX7" s="10" t="s">
        <v>136</v>
      </c>
      <c r="AY7" s="10" t="s">
        <v>136</v>
      </c>
      <c r="AZ7" s="10">
        <v>113</v>
      </c>
      <c r="BA7" s="10">
        <v>73</v>
      </c>
      <c r="BB7" s="10" t="s">
        <v>136</v>
      </c>
      <c r="BC7" s="10" t="s">
        <v>136</v>
      </c>
      <c r="BD7" s="10" t="s">
        <v>136</v>
      </c>
      <c r="BE7" s="10" t="s">
        <v>136</v>
      </c>
      <c r="BF7" s="10"/>
      <c r="BG7" s="10">
        <v>108</v>
      </c>
      <c r="BH7" s="10">
        <v>54</v>
      </c>
      <c r="BI7" s="10">
        <v>7</v>
      </c>
      <c r="BJ7" s="10">
        <v>3</v>
      </c>
      <c r="BK7" s="10">
        <v>11</v>
      </c>
      <c r="BL7" s="10">
        <v>2</v>
      </c>
      <c r="BM7" s="10"/>
      <c r="BN7" s="10">
        <v>18</v>
      </c>
      <c r="BO7" s="10">
        <v>82</v>
      </c>
      <c r="BP7" s="10">
        <v>17</v>
      </c>
      <c r="BQ7" s="10">
        <v>40</v>
      </c>
      <c r="BR7" s="10">
        <v>21</v>
      </c>
      <c r="BS7" s="10">
        <v>8</v>
      </c>
      <c r="BT7" s="10"/>
      <c r="BU7" s="10">
        <v>125</v>
      </c>
      <c r="BV7" s="10">
        <v>61</v>
      </c>
      <c r="BW7" s="10"/>
      <c r="BX7" s="10">
        <v>59</v>
      </c>
      <c r="BY7" s="10">
        <v>127</v>
      </c>
      <c r="BZ7" s="10"/>
      <c r="CA7" s="10">
        <v>66</v>
      </c>
      <c r="CB7" s="10">
        <v>117</v>
      </c>
    </row>
    <row r="8" spans="2:80" ht="30" customHeight="1" x14ac:dyDescent="0.35">
      <c r="B8" s="11" t="s">
        <v>20</v>
      </c>
      <c r="C8" s="11">
        <v>177</v>
      </c>
      <c r="D8" s="11">
        <v>93</v>
      </c>
      <c r="E8" s="11">
        <v>84</v>
      </c>
      <c r="F8" s="11"/>
      <c r="G8" s="11">
        <v>54</v>
      </c>
      <c r="H8" s="11">
        <v>87</v>
      </c>
      <c r="I8" s="11">
        <v>36</v>
      </c>
      <c r="J8" s="11"/>
      <c r="K8" s="11">
        <v>77</v>
      </c>
      <c r="L8" s="11">
        <v>59</v>
      </c>
      <c r="M8" s="11">
        <v>21</v>
      </c>
      <c r="N8" s="11">
        <v>20</v>
      </c>
      <c r="O8" s="11"/>
      <c r="P8" s="11">
        <v>19</v>
      </c>
      <c r="Q8" s="11">
        <v>29</v>
      </c>
      <c r="R8" s="11">
        <v>14</v>
      </c>
      <c r="S8" s="11">
        <v>13</v>
      </c>
      <c r="T8" s="11">
        <v>15</v>
      </c>
      <c r="U8" s="11">
        <v>11</v>
      </c>
      <c r="V8" s="11">
        <v>16</v>
      </c>
      <c r="W8" s="11">
        <v>14</v>
      </c>
      <c r="X8" s="11">
        <v>15</v>
      </c>
      <c r="Y8" s="11">
        <v>17</v>
      </c>
      <c r="Z8" s="11">
        <v>8</v>
      </c>
      <c r="AA8" s="11">
        <v>6</v>
      </c>
      <c r="AB8" s="11"/>
      <c r="AC8" s="11">
        <v>18</v>
      </c>
      <c r="AD8" s="11">
        <v>53</v>
      </c>
      <c r="AE8" s="11">
        <v>40</v>
      </c>
      <c r="AF8" s="11">
        <v>58</v>
      </c>
      <c r="AG8" s="11"/>
      <c r="AH8" s="11">
        <v>96</v>
      </c>
      <c r="AI8" s="11">
        <v>45</v>
      </c>
      <c r="AJ8" s="11">
        <v>29</v>
      </c>
      <c r="AK8" s="11">
        <v>6</v>
      </c>
      <c r="AL8" s="11"/>
      <c r="AM8" s="11">
        <v>96</v>
      </c>
      <c r="AN8" s="11">
        <v>74</v>
      </c>
      <c r="AO8" s="11">
        <v>7</v>
      </c>
      <c r="AP8" s="11"/>
      <c r="AQ8" s="11">
        <v>80</v>
      </c>
      <c r="AR8" s="11">
        <v>41</v>
      </c>
      <c r="AS8" s="11">
        <v>20</v>
      </c>
      <c r="AT8" s="11">
        <v>5</v>
      </c>
      <c r="AU8" s="11">
        <v>18</v>
      </c>
      <c r="AV8" s="11"/>
      <c r="AW8" s="11" t="s">
        <v>136</v>
      </c>
      <c r="AX8" s="11" t="s">
        <v>136</v>
      </c>
      <c r="AY8" s="11" t="s">
        <v>136</v>
      </c>
      <c r="AZ8" s="11">
        <v>106</v>
      </c>
      <c r="BA8" s="11">
        <v>71</v>
      </c>
      <c r="BB8" s="11" t="s">
        <v>136</v>
      </c>
      <c r="BC8" s="11" t="s">
        <v>136</v>
      </c>
      <c r="BD8" s="11" t="s">
        <v>136</v>
      </c>
      <c r="BE8" s="11" t="s">
        <v>136</v>
      </c>
      <c r="BF8" s="11"/>
      <c r="BG8" s="11">
        <v>102</v>
      </c>
      <c r="BH8" s="11">
        <v>52</v>
      </c>
      <c r="BI8" s="11">
        <v>6</v>
      </c>
      <c r="BJ8" s="11">
        <v>3</v>
      </c>
      <c r="BK8" s="11">
        <v>11</v>
      </c>
      <c r="BL8" s="11">
        <v>2</v>
      </c>
      <c r="BM8" s="11"/>
      <c r="BN8" s="11">
        <v>18</v>
      </c>
      <c r="BO8" s="11">
        <v>78</v>
      </c>
      <c r="BP8" s="11">
        <v>16</v>
      </c>
      <c r="BQ8" s="11">
        <v>37</v>
      </c>
      <c r="BR8" s="11">
        <v>20</v>
      </c>
      <c r="BS8" s="11">
        <v>7</v>
      </c>
      <c r="BT8" s="11"/>
      <c r="BU8" s="11">
        <v>119</v>
      </c>
      <c r="BV8" s="11">
        <v>58</v>
      </c>
      <c r="BW8" s="11"/>
      <c r="BX8" s="11">
        <v>57</v>
      </c>
      <c r="BY8" s="11">
        <v>120</v>
      </c>
      <c r="BZ8" s="11"/>
      <c r="CA8" s="11">
        <v>62</v>
      </c>
      <c r="CB8" s="11">
        <v>111</v>
      </c>
    </row>
    <row r="9" spans="2:80" ht="29" x14ac:dyDescent="0.35">
      <c r="B9" s="17" t="s">
        <v>161</v>
      </c>
      <c r="C9" s="16">
        <v>0.457640887668671</v>
      </c>
      <c r="D9" s="16">
        <v>0.51009050608833295</v>
      </c>
      <c r="E9" s="16">
        <v>0.399377146725518</v>
      </c>
      <c r="F9" s="16"/>
      <c r="G9" s="16">
        <v>0.61960953428546195</v>
      </c>
      <c r="H9" s="16">
        <v>0.52565980512902</v>
      </c>
      <c r="I9" s="16">
        <v>4.8228897751649902E-2</v>
      </c>
      <c r="J9" s="16"/>
      <c r="K9" s="16">
        <v>0.407953257753701</v>
      </c>
      <c r="L9" s="16">
        <v>0.52342338044041004</v>
      </c>
      <c r="M9" s="16">
        <v>0.39238208082799603</v>
      </c>
      <c r="N9" s="16">
        <v>0.52256719468445401</v>
      </c>
      <c r="O9" s="16"/>
      <c r="P9" s="16">
        <v>0.38842012680153698</v>
      </c>
      <c r="Q9" s="16">
        <v>0.488270469557056</v>
      </c>
      <c r="R9" s="16">
        <v>0.59441340948784605</v>
      </c>
      <c r="S9" s="16">
        <v>0.40015782724727</v>
      </c>
      <c r="T9" s="16">
        <v>0.49146347083312902</v>
      </c>
      <c r="U9" s="16">
        <v>0.289028172562656</v>
      </c>
      <c r="V9" s="16">
        <v>0.52339232422474602</v>
      </c>
      <c r="W9" s="16">
        <v>0.58697857767343697</v>
      </c>
      <c r="X9" s="16">
        <v>0.40287945015747301</v>
      </c>
      <c r="Y9" s="16">
        <v>0.496976098570655</v>
      </c>
      <c r="Z9" s="16">
        <v>0.42813540235261599</v>
      </c>
      <c r="AA9" s="16">
        <v>0.194330208978852</v>
      </c>
      <c r="AB9" s="16"/>
      <c r="AC9" s="16">
        <v>0.39267856737256102</v>
      </c>
      <c r="AD9" s="16">
        <v>0.49636695068939202</v>
      </c>
      <c r="AE9" s="16">
        <v>0.47652086890499801</v>
      </c>
      <c r="AF9" s="16">
        <v>0.42806677718215302</v>
      </c>
      <c r="AG9" s="16"/>
      <c r="AH9" s="16">
        <v>0.50480454619415804</v>
      </c>
      <c r="AI9" s="16">
        <v>0.37530351270189499</v>
      </c>
      <c r="AJ9" s="16">
        <v>0.42234019049537402</v>
      </c>
      <c r="AK9" s="16">
        <v>0.56006804983810798</v>
      </c>
      <c r="AL9" s="16"/>
      <c r="AM9" s="16">
        <v>0.44813409650621999</v>
      </c>
      <c r="AN9" s="16">
        <v>0.47002455241320601</v>
      </c>
      <c r="AO9" s="16">
        <v>0.456698268727251</v>
      </c>
      <c r="AP9" s="16"/>
      <c r="AQ9" s="16">
        <v>0.432362941415738</v>
      </c>
      <c r="AR9" s="16">
        <v>0.41227171959175501</v>
      </c>
      <c r="AS9" s="16">
        <v>0.55547209778203399</v>
      </c>
      <c r="AT9" s="16">
        <v>0.60530988099874095</v>
      </c>
      <c r="AU9" s="16">
        <v>0.41827867648655798</v>
      </c>
      <c r="AV9" s="16"/>
      <c r="AW9" s="16" t="s">
        <v>137</v>
      </c>
      <c r="AX9" s="16" t="s">
        <v>137</v>
      </c>
      <c r="AY9" s="16" t="s">
        <v>137</v>
      </c>
      <c r="AZ9" s="16">
        <v>0.49766736130324901</v>
      </c>
      <c r="BA9" s="16">
        <v>0.39817172797766798</v>
      </c>
      <c r="BB9" s="16" t="s">
        <v>137</v>
      </c>
      <c r="BC9" s="16" t="s">
        <v>137</v>
      </c>
      <c r="BD9" s="16" t="s">
        <v>137</v>
      </c>
      <c r="BE9" s="16" t="s">
        <v>137</v>
      </c>
      <c r="BF9" s="16"/>
      <c r="BG9" s="16">
        <v>0.48598056119765098</v>
      </c>
      <c r="BH9" s="16">
        <v>0.44796041957056498</v>
      </c>
      <c r="BI9" s="16">
        <v>0.27779297741821402</v>
      </c>
      <c r="BJ9" s="16">
        <v>0.67731334628932405</v>
      </c>
      <c r="BK9" s="16">
        <v>0.24839463063796</v>
      </c>
      <c r="BL9" s="16">
        <v>1</v>
      </c>
      <c r="BM9" s="16"/>
      <c r="BN9" s="16">
        <v>0.479655133705576</v>
      </c>
      <c r="BO9" s="16">
        <v>0.46201847725349698</v>
      </c>
      <c r="BP9" s="16">
        <v>0.51065431645228698</v>
      </c>
      <c r="BQ9" s="16">
        <v>0.490367843064132</v>
      </c>
      <c r="BR9" s="16">
        <v>0.44243375158787102</v>
      </c>
      <c r="BS9" s="16">
        <v>0.11849908201866401</v>
      </c>
      <c r="BT9" s="16"/>
      <c r="BU9" s="16">
        <v>0.41597793218538698</v>
      </c>
      <c r="BV9" s="16">
        <v>0.543911904889263</v>
      </c>
      <c r="BW9" s="16"/>
      <c r="BX9" s="16">
        <v>0.323033048100207</v>
      </c>
      <c r="BY9" s="16">
        <v>0.52139784747687801</v>
      </c>
      <c r="BZ9" s="16"/>
      <c r="CA9" s="16">
        <v>0.39201909882327401</v>
      </c>
      <c r="CB9" s="16">
        <v>0.487604255631856</v>
      </c>
    </row>
    <row r="10" spans="2:80" ht="58" x14ac:dyDescent="0.35">
      <c r="B10" s="17" t="s">
        <v>162</v>
      </c>
      <c r="C10" s="16">
        <v>0.22157836954895699</v>
      </c>
      <c r="D10" s="16">
        <v>0.22310980322693599</v>
      </c>
      <c r="E10" s="16">
        <v>0.21987717404413101</v>
      </c>
      <c r="F10" s="16"/>
      <c r="G10" s="16">
        <v>0.219449858642976</v>
      </c>
      <c r="H10" s="16">
        <v>0.18252155694576999</v>
      </c>
      <c r="I10" s="16">
        <v>0.31949643393655303</v>
      </c>
      <c r="J10" s="16"/>
      <c r="K10" s="16">
        <v>0.27311098491466901</v>
      </c>
      <c r="L10" s="16">
        <v>0.177952196444981</v>
      </c>
      <c r="M10" s="16">
        <v>0.32885231704034001</v>
      </c>
      <c r="N10" s="16">
        <v>3.9695635850740797E-2</v>
      </c>
      <c r="O10" s="16"/>
      <c r="P10" s="16">
        <v>0.33715205104789597</v>
      </c>
      <c r="Q10" s="16">
        <v>9.5324868335836005E-2</v>
      </c>
      <c r="R10" s="16">
        <v>0.198504787615219</v>
      </c>
      <c r="S10" s="16">
        <v>6.5151183611539001E-2</v>
      </c>
      <c r="T10" s="16">
        <v>0.255068947302174</v>
      </c>
      <c r="U10" s="16">
        <v>0.305960625331203</v>
      </c>
      <c r="V10" s="16">
        <v>0.11439333596118199</v>
      </c>
      <c r="W10" s="16">
        <v>0.23106418971818099</v>
      </c>
      <c r="X10" s="16">
        <v>0.29828882618692898</v>
      </c>
      <c r="Y10" s="16">
        <v>0.33504192383880999</v>
      </c>
      <c r="Z10" s="16">
        <v>0.328737830802178</v>
      </c>
      <c r="AA10" s="16">
        <v>0.20768879155175399</v>
      </c>
      <c r="AB10" s="16"/>
      <c r="AC10" s="16">
        <v>5.1662826773826602E-2</v>
      </c>
      <c r="AD10" s="16">
        <v>0.28077927708902001</v>
      </c>
      <c r="AE10" s="16">
        <v>0.22578719208032599</v>
      </c>
      <c r="AF10" s="16">
        <v>0.248564871018673</v>
      </c>
      <c r="AG10" s="16"/>
      <c r="AH10" s="16">
        <v>0.17533355014208299</v>
      </c>
      <c r="AI10" s="16">
        <v>0.326887925255397</v>
      </c>
      <c r="AJ10" s="16">
        <v>0.202546213632321</v>
      </c>
      <c r="AK10" s="16">
        <v>0.29544219075049999</v>
      </c>
      <c r="AL10" s="16"/>
      <c r="AM10" s="16">
        <v>0.20999182942750599</v>
      </c>
      <c r="AN10" s="16">
        <v>0.256523021046896</v>
      </c>
      <c r="AO10" s="16">
        <v>0</v>
      </c>
      <c r="AP10" s="16"/>
      <c r="AQ10" s="16">
        <v>0.23183629808066999</v>
      </c>
      <c r="AR10" s="16">
        <v>0.239576283072231</v>
      </c>
      <c r="AS10" s="16">
        <v>0.24175279035824701</v>
      </c>
      <c r="AT10" s="16">
        <v>0.394690119001259</v>
      </c>
      <c r="AU10" s="16">
        <v>0.11958615342466</v>
      </c>
      <c r="AV10" s="16"/>
      <c r="AW10" s="16" t="s">
        <v>137</v>
      </c>
      <c r="AX10" s="16" t="s">
        <v>137</v>
      </c>
      <c r="AY10" s="16" t="s">
        <v>137</v>
      </c>
      <c r="AZ10" s="16">
        <v>0.24146040300063201</v>
      </c>
      <c r="BA10" s="16">
        <v>0.19203872453516199</v>
      </c>
      <c r="BB10" s="16" t="s">
        <v>137</v>
      </c>
      <c r="BC10" s="16" t="s">
        <v>137</v>
      </c>
      <c r="BD10" s="16" t="s">
        <v>137</v>
      </c>
      <c r="BE10" s="16" t="s">
        <v>137</v>
      </c>
      <c r="BF10" s="16"/>
      <c r="BG10" s="16">
        <v>0.20811058461055301</v>
      </c>
      <c r="BH10" s="16">
        <v>0.32157341775332299</v>
      </c>
      <c r="BI10" s="16">
        <v>0</v>
      </c>
      <c r="BJ10" s="16">
        <v>0</v>
      </c>
      <c r="BK10" s="16">
        <v>0.11427468336406101</v>
      </c>
      <c r="BL10" s="16">
        <v>0</v>
      </c>
      <c r="BM10" s="16"/>
      <c r="BN10" s="16">
        <v>0.35228710560342302</v>
      </c>
      <c r="BO10" s="16">
        <v>0.221975163343926</v>
      </c>
      <c r="BP10" s="16">
        <v>0.20010657167328699</v>
      </c>
      <c r="BQ10" s="16">
        <v>0.11956858923293499</v>
      </c>
      <c r="BR10" s="16">
        <v>0.30327806048848799</v>
      </c>
      <c r="BS10" s="16">
        <v>0.230559691135092</v>
      </c>
      <c r="BT10" s="16"/>
      <c r="BU10" s="16">
        <v>0.221059353260082</v>
      </c>
      <c r="BV10" s="16">
        <v>0.222653090789347</v>
      </c>
      <c r="BW10" s="16"/>
      <c r="BX10" s="16">
        <v>0.23152890156546799</v>
      </c>
      <c r="BY10" s="16">
        <v>0.216865303267819</v>
      </c>
      <c r="BZ10" s="16"/>
      <c r="CA10" s="16">
        <v>0.236303447258539</v>
      </c>
      <c r="CB10" s="16">
        <v>0.219286392506124</v>
      </c>
    </row>
    <row r="11" spans="2:80" ht="29" x14ac:dyDescent="0.35">
      <c r="B11" s="17" t="s">
        <v>163</v>
      </c>
      <c r="C11" s="16">
        <v>0.281461093076531</v>
      </c>
      <c r="D11" s="16">
        <v>0.23512744577862399</v>
      </c>
      <c r="E11" s="16">
        <v>0.33293089789983199</v>
      </c>
      <c r="F11" s="16"/>
      <c r="G11" s="16">
        <v>0.14466824474131301</v>
      </c>
      <c r="H11" s="16">
        <v>0.23202567678247399</v>
      </c>
      <c r="I11" s="16">
        <v>0.60781074208317998</v>
      </c>
      <c r="J11" s="16"/>
      <c r="K11" s="16">
        <v>0.30737392520155898</v>
      </c>
      <c r="L11" s="16">
        <v>0.24736255302702601</v>
      </c>
      <c r="M11" s="16">
        <v>0.13159014911351999</v>
      </c>
      <c r="N11" s="16">
        <v>0.43773716946480501</v>
      </c>
      <c r="O11" s="16"/>
      <c r="P11" s="16">
        <v>0.20769196065029799</v>
      </c>
      <c r="Q11" s="16">
        <v>0.41640466210710803</v>
      </c>
      <c r="R11" s="16">
        <v>0.20708180289693401</v>
      </c>
      <c r="S11" s="16">
        <v>0.46654048313815399</v>
      </c>
      <c r="T11" s="16">
        <v>0.25346758186469598</v>
      </c>
      <c r="U11" s="16">
        <v>0.40501120210614</v>
      </c>
      <c r="V11" s="16">
        <v>0.24873203309376499</v>
      </c>
      <c r="W11" s="16">
        <v>0.118561171514751</v>
      </c>
      <c r="X11" s="16">
        <v>0.29883172365559801</v>
      </c>
      <c r="Y11" s="16">
        <v>0.11053941702214</v>
      </c>
      <c r="Z11" s="16">
        <v>0.24312676684520501</v>
      </c>
      <c r="AA11" s="16">
        <v>0.40944374170799502</v>
      </c>
      <c r="AB11" s="16"/>
      <c r="AC11" s="16">
        <v>0.48531844000945101</v>
      </c>
      <c r="AD11" s="16">
        <v>0.206014504218341</v>
      </c>
      <c r="AE11" s="16">
        <v>0.27556140536156698</v>
      </c>
      <c r="AF11" s="16">
        <v>0.308000733168797</v>
      </c>
      <c r="AG11" s="16"/>
      <c r="AH11" s="16">
        <v>0.268863662047437</v>
      </c>
      <c r="AI11" s="16">
        <v>0.297808562042709</v>
      </c>
      <c r="AJ11" s="16">
        <v>0.30382356272711403</v>
      </c>
      <c r="AK11" s="16">
        <v>0.144489759411392</v>
      </c>
      <c r="AL11" s="16"/>
      <c r="AM11" s="16">
        <v>0.28801218861972899</v>
      </c>
      <c r="AN11" s="16">
        <v>0.24940469067505999</v>
      </c>
      <c r="AO11" s="16">
        <v>0.54330173127274894</v>
      </c>
      <c r="AP11" s="16"/>
      <c r="AQ11" s="16">
        <v>0.32480447607753499</v>
      </c>
      <c r="AR11" s="16">
        <v>0.244520809842589</v>
      </c>
      <c r="AS11" s="16">
        <v>0.202775111859719</v>
      </c>
      <c r="AT11" s="16">
        <v>0</v>
      </c>
      <c r="AU11" s="16">
        <v>0.41412565589600903</v>
      </c>
      <c r="AV11" s="16"/>
      <c r="AW11" s="16" t="s">
        <v>137</v>
      </c>
      <c r="AX11" s="16" t="s">
        <v>137</v>
      </c>
      <c r="AY11" s="16" t="s">
        <v>137</v>
      </c>
      <c r="AZ11" s="16">
        <v>0.23582279629959699</v>
      </c>
      <c r="BA11" s="16">
        <v>0.349267994674481</v>
      </c>
      <c r="BB11" s="16" t="s">
        <v>137</v>
      </c>
      <c r="BC11" s="16" t="s">
        <v>137</v>
      </c>
      <c r="BD11" s="16" t="s">
        <v>137</v>
      </c>
      <c r="BE11" s="16" t="s">
        <v>137</v>
      </c>
      <c r="BF11" s="16"/>
      <c r="BG11" s="16">
        <v>0.25815323324067402</v>
      </c>
      <c r="BH11" s="16">
        <v>0.230466162676111</v>
      </c>
      <c r="BI11" s="16">
        <v>0.72220702258178604</v>
      </c>
      <c r="BJ11" s="16">
        <v>0.32268665371067601</v>
      </c>
      <c r="BK11" s="16">
        <v>0.555064966625201</v>
      </c>
      <c r="BL11" s="16">
        <v>0</v>
      </c>
      <c r="BM11" s="16"/>
      <c r="BN11" s="16">
        <v>7.1776196529186598E-2</v>
      </c>
      <c r="BO11" s="16">
        <v>0.28733503153391099</v>
      </c>
      <c r="BP11" s="16">
        <v>0.23323062400258401</v>
      </c>
      <c r="BQ11" s="16">
        <v>0.33470009356853597</v>
      </c>
      <c r="BR11" s="16">
        <v>0.254288187923641</v>
      </c>
      <c r="BS11" s="16">
        <v>0.650941226846245</v>
      </c>
      <c r="BT11" s="16"/>
      <c r="BU11" s="16">
        <v>0.319504757577461</v>
      </c>
      <c r="BV11" s="16">
        <v>0.202684501324392</v>
      </c>
      <c r="BW11" s="16"/>
      <c r="BX11" s="16">
        <v>0.397499296559024</v>
      </c>
      <c r="BY11" s="16">
        <v>0.226499635412789</v>
      </c>
      <c r="BZ11" s="16"/>
      <c r="CA11" s="16">
        <v>0.303986131247659</v>
      </c>
      <c r="CB11" s="16">
        <v>0.26863989956308898</v>
      </c>
    </row>
    <row r="12" spans="2:80" x14ac:dyDescent="0.35">
      <c r="B12" s="17" t="s">
        <v>98</v>
      </c>
      <c r="C12" s="18">
        <v>3.93196497058413E-2</v>
      </c>
      <c r="D12" s="18">
        <v>3.1672244906107302E-2</v>
      </c>
      <c r="E12" s="18">
        <v>4.7814781330518502E-2</v>
      </c>
      <c r="F12" s="18"/>
      <c r="G12" s="18">
        <v>1.6272362330248501E-2</v>
      </c>
      <c r="H12" s="18">
        <v>5.9792961142735399E-2</v>
      </c>
      <c r="I12" s="18">
        <v>2.44639262286169E-2</v>
      </c>
      <c r="J12" s="18"/>
      <c r="K12" s="18">
        <v>1.15618321300712E-2</v>
      </c>
      <c r="L12" s="18">
        <v>5.1261870087584399E-2</v>
      </c>
      <c r="M12" s="18">
        <v>0.147175453018144</v>
      </c>
      <c r="N12" s="18">
        <v>0</v>
      </c>
      <c r="O12" s="18"/>
      <c r="P12" s="18">
        <v>6.6735861500269306E-2</v>
      </c>
      <c r="Q12" s="18">
        <v>0</v>
      </c>
      <c r="R12" s="18">
        <v>0</v>
      </c>
      <c r="S12" s="18">
        <v>6.8150506003036904E-2</v>
      </c>
      <c r="T12" s="18">
        <v>0</v>
      </c>
      <c r="U12" s="18">
        <v>0</v>
      </c>
      <c r="V12" s="18">
        <v>0.113482306720306</v>
      </c>
      <c r="W12" s="18">
        <v>6.3396061093631204E-2</v>
      </c>
      <c r="X12" s="18">
        <v>0</v>
      </c>
      <c r="Y12" s="18">
        <v>5.74425605683948E-2</v>
      </c>
      <c r="Z12" s="18">
        <v>0</v>
      </c>
      <c r="AA12" s="18">
        <v>0.18853725776139901</v>
      </c>
      <c r="AB12" s="18"/>
      <c r="AC12" s="18">
        <v>7.0340165844162E-2</v>
      </c>
      <c r="AD12" s="18">
        <v>1.6839268003246699E-2</v>
      </c>
      <c r="AE12" s="18">
        <v>2.2130533653109099E-2</v>
      </c>
      <c r="AF12" s="18">
        <v>1.5367618630377E-2</v>
      </c>
      <c r="AG12" s="18"/>
      <c r="AH12" s="18">
        <v>5.0998241616322201E-2</v>
      </c>
      <c r="AI12" s="18">
        <v>0</v>
      </c>
      <c r="AJ12" s="18">
        <v>7.1290033145190598E-2</v>
      </c>
      <c r="AK12" s="18">
        <v>0</v>
      </c>
      <c r="AL12" s="18"/>
      <c r="AM12" s="18">
        <v>5.3861885446544099E-2</v>
      </c>
      <c r="AN12" s="18">
        <v>2.40477358648379E-2</v>
      </c>
      <c r="AO12" s="18">
        <v>0</v>
      </c>
      <c r="AP12" s="18"/>
      <c r="AQ12" s="18">
        <v>1.09962844260574E-2</v>
      </c>
      <c r="AR12" s="18">
        <v>0.10363118749342499</v>
      </c>
      <c r="AS12" s="18">
        <v>0</v>
      </c>
      <c r="AT12" s="18">
        <v>0</v>
      </c>
      <c r="AU12" s="18">
        <v>4.8009514192773203E-2</v>
      </c>
      <c r="AV12" s="18"/>
      <c r="AW12" s="18" t="s">
        <v>137</v>
      </c>
      <c r="AX12" s="18" t="s">
        <v>137</v>
      </c>
      <c r="AY12" s="18" t="s">
        <v>137</v>
      </c>
      <c r="AZ12" s="18">
        <v>2.5049439396521801E-2</v>
      </c>
      <c r="BA12" s="18">
        <v>6.0521552812688603E-2</v>
      </c>
      <c r="BB12" s="18" t="s">
        <v>137</v>
      </c>
      <c r="BC12" s="18" t="s">
        <v>137</v>
      </c>
      <c r="BD12" s="18" t="s">
        <v>137</v>
      </c>
      <c r="BE12" s="18" t="s">
        <v>137</v>
      </c>
      <c r="BF12" s="18"/>
      <c r="BG12" s="18">
        <v>4.77556209511215E-2</v>
      </c>
      <c r="BH12" s="18">
        <v>0</v>
      </c>
      <c r="BI12" s="18">
        <v>0</v>
      </c>
      <c r="BJ12" s="18">
        <v>0</v>
      </c>
      <c r="BK12" s="18">
        <v>8.2265719372778406E-2</v>
      </c>
      <c r="BL12" s="18">
        <v>0</v>
      </c>
      <c r="BM12" s="18"/>
      <c r="BN12" s="18">
        <v>9.6281564161814798E-2</v>
      </c>
      <c r="BO12" s="18">
        <v>2.8671327868665001E-2</v>
      </c>
      <c r="BP12" s="18">
        <v>5.6008487871841997E-2</v>
      </c>
      <c r="BQ12" s="18">
        <v>5.5363474134396601E-2</v>
      </c>
      <c r="BR12" s="18">
        <v>0</v>
      </c>
      <c r="BS12" s="18">
        <v>0</v>
      </c>
      <c r="BT12" s="18"/>
      <c r="BU12" s="18">
        <v>4.3457956977070097E-2</v>
      </c>
      <c r="BV12" s="18">
        <v>3.0750502996997501E-2</v>
      </c>
      <c r="BW12" s="18"/>
      <c r="BX12" s="18">
        <v>4.7938753775300498E-2</v>
      </c>
      <c r="BY12" s="18">
        <v>3.5237213842514298E-2</v>
      </c>
      <c r="BZ12" s="18"/>
      <c r="CA12" s="18">
        <v>6.7691322670527299E-2</v>
      </c>
      <c r="CB12" s="18">
        <v>2.4469452298929599E-2</v>
      </c>
    </row>
    <row r="13" spans="2:80" x14ac:dyDescent="0.35">
      <c r="B13" s="15" t="s">
        <v>165</v>
      </c>
    </row>
    <row r="14" spans="2:80" x14ac:dyDescent="0.35">
      <c r="B14" t="s">
        <v>101</v>
      </c>
    </row>
    <row r="15" spans="2:80" x14ac:dyDescent="0.35">
      <c r="B15" t="s">
        <v>102</v>
      </c>
    </row>
    <row r="17" spans="2:2" x14ac:dyDescent="0.35">
      <c r="B17"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B24"/>
  <sheetViews>
    <sheetView showGridLines="0" topLeftCell="A7" workbookViewId="0">
      <pane xSplit="2" topLeftCell="C1" activePane="topRight" state="frozen"/>
      <selection pane="topRight" activeCell="C18" sqref="C18"/>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176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88</v>
      </c>
      <c r="D7" s="10">
        <v>52</v>
      </c>
      <c r="E7" s="10">
        <v>36</v>
      </c>
      <c r="F7" s="10"/>
      <c r="G7" s="10">
        <v>37</v>
      </c>
      <c r="H7" s="10">
        <v>49</v>
      </c>
      <c r="I7" s="10">
        <v>2</v>
      </c>
      <c r="J7" s="10"/>
      <c r="K7" s="10">
        <v>35</v>
      </c>
      <c r="L7" s="10">
        <v>33</v>
      </c>
      <c r="M7" s="10">
        <v>9</v>
      </c>
      <c r="N7" s="10">
        <v>11</v>
      </c>
      <c r="O7" s="10"/>
      <c r="P7" s="10">
        <v>6</v>
      </c>
      <c r="Q7" s="10">
        <v>16</v>
      </c>
      <c r="R7" s="10">
        <v>9</v>
      </c>
      <c r="S7" s="10">
        <v>6</v>
      </c>
      <c r="T7" s="10">
        <v>8</v>
      </c>
      <c r="U7" s="10">
        <v>3</v>
      </c>
      <c r="V7" s="10">
        <v>9</v>
      </c>
      <c r="W7" s="10">
        <v>10</v>
      </c>
      <c r="X7" s="10">
        <v>7</v>
      </c>
      <c r="Y7" s="10">
        <v>9</v>
      </c>
      <c r="Z7" s="10">
        <v>4</v>
      </c>
      <c r="AA7" s="10">
        <v>1</v>
      </c>
      <c r="AB7" s="10"/>
      <c r="AC7" s="10">
        <v>8</v>
      </c>
      <c r="AD7" s="10">
        <v>29</v>
      </c>
      <c r="AE7" s="10">
        <v>20</v>
      </c>
      <c r="AF7" s="10">
        <v>27</v>
      </c>
      <c r="AG7" s="10"/>
      <c r="AH7" s="10">
        <v>52</v>
      </c>
      <c r="AI7" s="10">
        <v>19</v>
      </c>
      <c r="AJ7" s="10">
        <v>13</v>
      </c>
      <c r="AK7" s="10">
        <v>4</v>
      </c>
      <c r="AL7" s="10"/>
      <c r="AM7" s="10">
        <v>47</v>
      </c>
      <c r="AN7" s="10">
        <v>38</v>
      </c>
      <c r="AO7" s="10">
        <v>3</v>
      </c>
      <c r="AP7" s="10"/>
      <c r="AQ7" s="10">
        <v>38</v>
      </c>
      <c r="AR7" s="10">
        <v>19</v>
      </c>
      <c r="AS7" s="10">
        <v>11</v>
      </c>
      <c r="AT7" s="10">
        <v>3</v>
      </c>
      <c r="AU7" s="10">
        <v>8</v>
      </c>
      <c r="AV7" s="10"/>
      <c r="AW7" s="10" t="s">
        <v>136</v>
      </c>
      <c r="AX7" s="10" t="s">
        <v>136</v>
      </c>
      <c r="AY7" s="10" t="s">
        <v>136</v>
      </c>
      <c r="AZ7" s="10">
        <v>57</v>
      </c>
      <c r="BA7" s="10">
        <v>31</v>
      </c>
      <c r="BB7" s="10" t="s">
        <v>136</v>
      </c>
      <c r="BC7" s="10" t="s">
        <v>136</v>
      </c>
      <c r="BD7" s="10" t="s">
        <v>136</v>
      </c>
      <c r="BE7" s="10" t="s">
        <v>136</v>
      </c>
      <c r="BF7" s="10"/>
      <c r="BG7" s="10">
        <v>55</v>
      </c>
      <c r="BH7" s="10">
        <v>24</v>
      </c>
      <c r="BI7" s="10">
        <v>2</v>
      </c>
      <c r="BJ7" s="10">
        <v>2</v>
      </c>
      <c r="BK7" s="10">
        <v>3</v>
      </c>
      <c r="BL7" s="10">
        <v>2</v>
      </c>
      <c r="BM7" s="10"/>
      <c r="BN7" s="10">
        <v>9</v>
      </c>
      <c r="BO7" s="10">
        <v>39</v>
      </c>
      <c r="BP7" s="10">
        <v>9</v>
      </c>
      <c r="BQ7" s="10">
        <v>20</v>
      </c>
      <c r="BR7" s="10">
        <v>10</v>
      </c>
      <c r="BS7" s="10">
        <v>1</v>
      </c>
      <c r="BT7" s="10"/>
      <c r="BU7" s="10">
        <v>54</v>
      </c>
      <c r="BV7" s="10">
        <v>34</v>
      </c>
      <c r="BW7" s="10"/>
      <c r="BX7" s="10">
        <v>20</v>
      </c>
      <c r="BY7" s="10">
        <v>68</v>
      </c>
      <c r="BZ7" s="10"/>
      <c r="CA7" s="10">
        <v>27</v>
      </c>
      <c r="CB7" s="10">
        <v>59</v>
      </c>
    </row>
    <row r="8" spans="2:80" ht="30" customHeight="1" x14ac:dyDescent="0.35">
      <c r="B8" s="11" t="s">
        <v>20</v>
      </c>
      <c r="C8" s="11">
        <v>81</v>
      </c>
      <c r="D8" s="11">
        <v>47</v>
      </c>
      <c r="E8" s="11">
        <v>33</v>
      </c>
      <c r="F8" s="11"/>
      <c r="G8" s="11">
        <v>34</v>
      </c>
      <c r="H8" s="11">
        <v>46</v>
      </c>
      <c r="I8" s="11">
        <v>2</v>
      </c>
      <c r="J8" s="11"/>
      <c r="K8" s="11">
        <v>32</v>
      </c>
      <c r="L8" s="11">
        <v>31</v>
      </c>
      <c r="M8" s="11">
        <v>8</v>
      </c>
      <c r="N8" s="11">
        <v>10</v>
      </c>
      <c r="O8" s="11"/>
      <c r="P8" s="11">
        <v>7</v>
      </c>
      <c r="Q8" s="11">
        <v>14</v>
      </c>
      <c r="R8" s="11">
        <v>8</v>
      </c>
      <c r="S8" s="11">
        <v>5</v>
      </c>
      <c r="T8" s="11">
        <v>7</v>
      </c>
      <c r="U8" s="11">
        <v>3</v>
      </c>
      <c r="V8" s="11">
        <v>8</v>
      </c>
      <c r="W8" s="11">
        <v>8</v>
      </c>
      <c r="X8" s="11">
        <v>6</v>
      </c>
      <c r="Y8" s="11">
        <v>8</v>
      </c>
      <c r="Z8" s="11">
        <v>4</v>
      </c>
      <c r="AA8" s="11">
        <v>1</v>
      </c>
      <c r="AB8" s="11"/>
      <c r="AC8" s="11">
        <v>7</v>
      </c>
      <c r="AD8" s="11">
        <v>26</v>
      </c>
      <c r="AE8" s="11">
        <v>19</v>
      </c>
      <c r="AF8" s="11">
        <v>25</v>
      </c>
      <c r="AG8" s="11"/>
      <c r="AH8" s="11">
        <v>48</v>
      </c>
      <c r="AI8" s="11">
        <v>17</v>
      </c>
      <c r="AJ8" s="11">
        <v>12</v>
      </c>
      <c r="AK8" s="11">
        <v>3</v>
      </c>
      <c r="AL8" s="11"/>
      <c r="AM8" s="11">
        <v>43</v>
      </c>
      <c r="AN8" s="11">
        <v>35</v>
      </c>
      <c r="AO8" s="11">
        <v>3</v>
      </c>
      <c r="AP8" s="11"/>
      <c r="AQ8" s="11">
        <v>34</v>
      </c>
      <c r="AR8" s="11">
        <v>17</v>
      </c>
      <c r="AS8" s="11">
        <v>11</v>
      </c>
      <c r="AT8" s="11">
        <v>3</v>
      </c>
      <c r="AU8" s="11">
        <v>8</v>
      </c>
      <c r="AV8" s="11"/>
      <c r="AW8" s="11" t="s">
        <v>136</v>
      </c>
      <c r="AX8" s="11" t="s">
        <v>136</v>
      </c>
      <c r="AY8" s="11" t="s">
        <v>136</v>
      </c>
      <c r="AZ8" s="11">
        <v>53</v>
      </c>
      <c r="BA8" s="11">
        <v>28</v>
      </c>
      <c r="BB8" s="11" t="s">
        <v>136</v>
      </c>
      <c r="BC8" s="11" t="s">
        <v>136</v>
      </c>
      <c r="BD8" s="11" t="s">
        <v>136</v>
      </c>
      <c r="BE8" s="11" t="s">
        <v>136</v>
      </c>
      <c r="BF8" s="11"/>
      <c r="BG8" s="11">
        <v>50</v>
      </c>
      <c r="BH8" s="11">
        <v>23</v>
      </c>
      <c r="BI8" s="11">
        <v>2</v>
      </c>
      <c r="BJ8" s="11">
        <v>2</v>
      </c>
      <c r="BK8" s="11">
        <v>3</v>
      </c>
      <c r="BL8" s="11">
        <v>2</v>
      </c>
      <c r="BM8" s="11"/>
      <c r="BN8" s="11">
        <v>9</v>
      </c>
      <c r="BO8" s="11">
        <v>36</v>
      </c>
      <c r="BP8" s="11">
        <v>8</v>
      </c>
      <c r="BQ8" s="11">
        <v>18</v>
      </c>
      <c r="BR8" s="11">
        <v>9</v>
      </c>
      <c r="BS8" s="11">
        <v>1</v>
      </c>
      <c r="BT8" s="11"/>
      <c r="BU8" s="11">
        <v>50</v>
      </c>
      <c r="BV8" s="11">
        <v>31</v>
      </c>
      <c r="BW8" s="11"/>
      <c r="BX8" s="11">
        <v>18</v>
      </c>
      <c r="BY8" s="11">
        <v>63</v>
      </c>
      <c r="BZ8" s="11"/>
      <c r="CA8" s="11">
        <v>24</v>
      </c>
      <c r="CB8" s="11">
        <v>54</v>
      </c>
    </row>
    <row r="9" spans="2:80" ht="29" x14ac:dyDescent="0.35">
      <c r="B9" s="17" t="s">
        <v>166</v>
      </c>
      <c r="C9" s="16">
        <v>0.65587903906001899</v>
      </c>
      <c r="D9" s="16">
        <v>0.62604149354657801</v>
      </c>
      <c r="E9" s="16">
        <v>0.69821243982061898</v>
      </c>
      <c r="F9" s="16"/>
      <c r="G9" s="16">
        <v>0.63784050864364705</v>
      </c>
      <c r="H9" s="16">
        <v>0.67528707407338096</v>
      </c>
      <c r="I9" s="16">
        <v>0.49275377690380601</v>
      </c>
      <c r="J9" s="16"/>
      <c r="K9" s="16">
        <v>0.54356179690107198</v>
      </c>
      <c r="L9" s="16">
        <v>0.82918425285352804</v>
      </c>
      <c r="M9" s="16">
        <v>0.56475412857645602</v>
      </c>
      <c r="N9" s="16">
        <v>0.55020660647279196</v>
      </c>
      <c r="O9" s="16"/>
      <c r="P9" s="16">
        <v>1</v>
      </c>
      <c r="Q9" s="16">
        <v>0.689969163041389</v>
      </c>
      <c r="R9" s="16">
        <v>0.33670554383312001</v>
      </c>
      <c r="S9" s="16">
        <v>1</v>
      </c>
      <c r="T9" s="16">
        <v>0.75064568237185902</v>
      </c>
      <c r="U9" s="16">
        <v>0.33333333333333298</v>
      </c>
      <c r="V9" s="16">
        <v>0.55818977573802098</v>
      </c>
      <c r="W9" s="16">
        <v>0.59586286427911594</v>
      </c>
      <c r="X9" s="16">
        <v>0.71298685724483701</v>
      </c>
      <c r="Y9" s="16">
        <v>0.77592247431595596</v>
      </c>
      <c r="Z9" s="16">
        <v>0</v>
      </c>
      <c r="AA9" s="16">
        <v>1</v>
      </c>
      <c r="AB9" s="16"/>
      <c r="AC9" s="16">
        <v>0.63332739414393302</v>
      </c>
      <c r="AD9" s="16">
        <v>0.65935545531776396</v>
      </c>
      <c r="AE9" s="16">
        <v>0.76250892111960999</v>
      </c>
      <c r="AF9" s="16">
        <v>0.56973541242667103</v>
      </c>
      <c r="AG9" s="16"/>
      <c r="AH9" s="16">
        <v>0.73516679791964101</v>
      </c>
      <c r="AI9" s="16">
        <v>0.42046897782457798</v>
      </c>
      <c r="AJ9" s="16">
        <v>0.71174251687726797</v>
      </c>
      <c r="AK9" s="16">
        <v>0.49782797993641398</v>
      </c>
      <c r="AL9" s="16"/>
      <c r="AM9" s="16">
        <v>0.68275116102330502</v>
      </c>
      <c r="AN9" s="16">
        <v>0.61891446029879504</v>
      </c>
      <c r="AO9" s="16">
        <v>0.69952879010033897</v>
      </c>
      <c r="AP9" s="16"/>
      <c r="AQ9" s="16">
        <v>0.637142863313098</v>
      </c>
      <c r="AR9" s="16">
        <v>0.52792756151049303</v>
      </c>
      <c r="AS9" s="16">
        <v>0.67087056185358995</v>
      </c>
      <c r="AT9" s="16">
        <v>1</v>
      </c>
      <c r="AU9" s="16">
        <v>0.62391421470144004</v>
      </c>
      <c r="AV9" s="16"/>
      <c r="AW9" s="16" t="s">
        <v>137</v>
      </c>
      <c r="AX9" s="16" t="s">
        <v>137</v>
      </c>
      <c r="AY9" s="16" t="s">
        <v>137</v>
      </c>
      <c r="AZ9" s="16">
        <v>0.60513317838264702</v>
      </c>
      <c r="BA9" s="16">
        <v>0.75011438601662295</v>
      </c>
      <c r="BB9" s="16" t="s">
        <v>137</v>
      </c>
      <c r="BC9" s="16" t="s">
        <v>137</v>
      </c>
      <c r="BD9" s="16" t="s">
        <v>137</v>
      </c>
      <c r="BE9" s="16" t="s">
        <v>137</v>
      </c>
      <c r="BF9" s="16"/>
      <c r="BG9" s="16">
        <v>0.62242149108197597</v>
      </c>
      <c r="BH9" s="16">
        <v>0.722587984207963</v>
      </c>
      <c r="BI9" s="16">
        <v>0</v>
      </c>
      <c r="BJ9" s="16">
        <v>1</v>
      </c>
      <c r="BK9" s="16">
        <v>0.66210435050060101</v>
      </c>
      <c r="BL9" s="16">
        <v>1</v>
      </c>
      <c r="BM9" s="16"/>
      <c r="BN9" s="16">
        <v>0.71092897539297095</v>
      </c>
      <c r="BO9" s="16">
        <v>0.82918173794496697</v>
      </c>
      <c r="BP9" s="16">
        <v>0.426032417896688</v>
      </c>
      <c r="BQ9" s="16">
        <v>0.49637158157092498</v>
      </c>
      <c r="BR9" s="16">
        <v>0.50052131107350795</v>
      </c>
      <c r="BS9" s="16">
        <v>0</v>
      </c>
      <c r="BT9" s="16"/>
      <c r="BU9" s="16">
        <v>0.58331787521815404</v>
      </c>
      <c r="BV9" s="16">
        <v>0.77078982930210005</v>
      </c>
      <c r="BW9" s="16"/>
      <c r="BX9" s="16">
        <v>0.44874202642302802</v>
      </c>
      <c r="BY9" s="16">
        <v>0.71666351489038704</v>
      </c>
      <c r="BZ9" s="16"/>
      <c r="CA9" s="16">
        <v>0.74866322538049701</v>
      </c>
      <c r="CB9" s="16">
        <v>0.60053549550446805</v>
      </c>
    </row>
    <row r="10" spans="2:80" ht="43.5" x14ac:dyDescent="0.35">
      <c r="B10" s="17" t="s">
        <v>167</v>
      </c>
      <c r="C10" s="16">
        <v>0.49806667883949601</v>
      </c>
      <c r="D10" s="16">
        <v>0.52409728131044198</v>
      </c>
      <c r="E10" s="16">
        <v>0.46113455498413503</v>
      </c>
      <c r="F10" s="16"/>
      <c r="G10" s="16">
        <v>0.53013552183439505</v>
      </c>
      <c r="H10" s="16">
        <v>0.49338194370238497</v>
      </c>
      <c r="I10" s="16">
        <v>0</v>
      </c>
      <c r="J10" s="16"/>
      <c r="K10" s="16">
        <v>0.53910522340581701</v>
      </c>
      <c r="L10" s="16">
        <v>0.49194331732435398</v>
      </c>
      <c r="M10" s="16">
        <v>0.56179820074374698</v>
      </c>
      <c r="N10" s="16">
        <v>0.341835645518968</v>
      </c>
      <c r="O10" s="16"/>
      <c r="P10" s="16">
        <v>0.50490050668972297</v>
      </c>
      <c r="Q10" s="16">
        <v>0.56074813307120397</v>
      </c>
      <c r="R10" s="16">
        <v>0.55323394193695097</v>
      </c>
      <c r="S10" s="16">
        <v>0.660119193216536</v>
      </c>
      <c r="T10" s="16">
        <v>0.62527455463701798</v>
      </c>
      <c r="U10" s="16">
        <v>0</v>
      </c>
      <c r="V10" s="16">
        <v>0.33368836796656398</v>
      </c>
      <c r="W10" s="16">
        <v>0.28908795963766998</v>
      </c>
      <c r="X10" s="16">
        <v>0.57301672102930301</v>
      </c>
      <c r="Y10" s="16">
        <v>0.44335626911986098</v>
      </c>
      <c r="Z10" s="16">
        <v>0.74995813938717404</v>
      </c>
      <c r="AA10" s="16">
        <v>1</v>
      </c>
      <c r="AB10" s="16"/>
      <c r="AC10" s="16">
        <v>0.625864331345236</v>
      </c>
      <c r="AD10" s="16">
        <v>0.51888945494331096</v>
      </c>
      <c r="AE10" s="16">
        <v>0.37796391653586697</v>
      </c>
      <c r="AF10" s="16">
        <v>0.53541120216942195</v>
      </c>
      <c r="AG10" s="16"/>
      <c r="AH10" s="16">
        <v>0.36446401929778699</v>
      </c>
      <c r="AI10" s="16">
        <v>0.63714055774852796</v>
      </c>
      <c r="AJ10" s="16">
        <v>0.76103304629671897</v>
      </c>
      <c r="AK10" s="16">
        <v>0.75309780496422096</v>
      </c>
      <c r="AL10" s="16"/>
      <c r="AM10" s="16">
        <v>0.43979873549698201</v>
      </c>
      <c r="AN10" s="16">
        <v>0.57793077035968998</v>
      </c>
      <c r="AO10" s="16">
        <v>0.406707392768828</v>
      </c>
      <c r="AP10" s="16"/>
      <c r="AQ10" s="16">
        <v>0.431620281507828</v>
      </c>
      <c r="AR10" s="16">
        <v>0.42266536505920699</v>
      </c>
      <c r="AS10" s="16">
        <v>0.55236278706929398</v>
      </c>
      <c r="AT10" s="16">
        <v>1</v>
      </c>
      <c r="AU10" s="16">
        <v>0.50741472774775398</v>
      </c>
      <c r="AV10" s="16"/>
      <c r="AW10" s="16" t="s">
        <v>137</v>
      </c>
      <c r="AX10" s="16" t="s">
        <v>137</v>
      </c>
      <c r="AY10" s="16" t="s">
        <v>137</v>
      </c>
      <c r="AZ10" s="16">
        <v>0.526032411537244</v>
      </c>
      <c r="BA10" s="16">
        <v>0.44613415688617403</v>
      </c>
      <c r="BB10" s="16" t="s">
        <v>137</v>
      </c>
      <c r="BC10" s="16" t="s">
        <v>137</v>
      </c>
      <c r="BD10" s="16" t="s">
        <v>137</v>
      </c>
      <c r="BE10" s="16" t="s">
        <v>137</v>
      </c>
      <c r="BF10" s="16"/>
      <c r="BG10" s="16">
        <v>0.51105763843531105</v>
      </c>
      <c r="BH10" s="16">
        <v>0.40959627901998802</v>
      </c>
      <c r="BI10" s="16">
        <v>0.49494721574240502</v>
      </c>
      <c r="BJ10" s="16">
        <v>1</v>
      </c>
      <c r="BK10" s="16">
        <v>1</v>
      </c>
      <c r="BL10" s="16">
        <v>0</v>
      </c>
      <c r="BM10" s="16"/>
      <c r="BN10" s="16">
        <v>0.57679341014781105</v>
      </c>
      <c r="BO10" s="16">
        <v>0.48605032061190101</v>
      </c>
      <c r="BP10" s="16">
        <v>0.54108658912299701</v>
      </c>
      <c r="BQ10" s="16">
        <v>0.34264089067221298</v>
      </c>
      <c r="BR10" s="16">
        <v>0.70058077907536898</v>
      </c>
      <c r="BS10" s="16">
        <v>1</v>
      </c>
      <c r="BT10" s="16"/>
      <c r="BU10" s="16">
        <v>0.482168502991211</v>
      </c>
      <c r="BV10" s="16">
        <v>0.52324367233584401</v>
      </c>
      <c r="BW10" s="16"/>
      <c r="BX10" s="16">
        <v>0.53074726151225504</v>
      </c>
      <c r="BY10" s="16">
        <v>0.48847654300473897</v>
      </c>
      <c r="BZ10" s="16"/>
      <c r="CA10" s="16">
        <v>0.39652766842237702</v>
      </c>
      <c r="CB10" s="16">
        <v>0.54100717561713096</v>
      </c>
    </row>
    <row r="11" spans="2:80" ht="29" x14ac:dyDescent="0.35">
      <c r="B11" s="17" t="s">
        <v>168</v>
      </c>
      <c r="C11" s="16">
        <v>0.30477366391934702</v>
      </c>
      <c r="D11" s="16">
        <v>0.29207496672254302</v>
      </c>
      <c r="E11" s="16">
        <v>0.32279052919157902</v>
      </c>
      <c r="F11" s="16"/>
      <c r="G11" s="16">
        <v>0.37728460348848702</v>
      </c>
      <c r="H11" s="16">
        <v>0.26310083467296702</v>
      </c>
      <c r="I11" s="16">
        <v>0</v>
      </c>
      <c r="J11" s="16"/>
      <c r="K11" s="16">
        <v>0.32589549401747703</v>
      </c>
      <c r="L11" s="16">
        <v>0.348257201216846</v>
      </c>
      <c r="M11" s="16">
        <v>0.10960577892142701</v>
      </c>
      <c r="N11" s="16">
        <v>0.26238952871896398</v>
      </c>
      <c r="O11" s="16"/>
      <c r="P11" s="16">
        <v>0.17128823164844501</v>
      </c>
      <c r="Q11" s="16">
        <v>0.43834151456811599</v>
      </c>
      <c r="R11" s="16">
        <v>0.113293268618542</v>
      </c>
      <c r="S11" s="16">
        <v>0</v>
      </c>
      <c r="T11" s="16">
        <v>0.49728707106465803</v>
      </c>
      <c r="U11" s="16">
        <v>0.66666666666666696</v>
      </c>
      <c r="V11" s="16">
        <v>0.22178239662454799</v>
      </c>
      <c r="W11" s="16">
        <v>0.29474024947108302</v>
      </c>
      <c r="X11" s="16">
        <v>0.43114280149858403</v>
      </c>
      <c r="Y11" s="16">
        <v>0.33436249142505797</v>
      </c>
      <c r="Z11" s="16">
        <v>0.242897956832415</v>
      </c>
      <c r="AA11" s="16">
        <v>0</v>
      </c>
      <c r="AB11" s="16"/>
      <c r="AC11" s="16">
        <v>0.24508799818547899</v>
      </c>
      <c r="AD11" s="16">
        <v>0.29835430855744499</v>
      </c>
      <c r="AE11" s="16">
        <v>0.41279759305227298</v>
      </c>
      <c r="AF11" s="16">
        <v>0.25777758197282702</v>
      </c>
      <c r="AG11" s="16"/>
      <c r="AH11" s="16">
        <v>0.36339351648701002</v>
      </c>
      <c r="AI11" s="16">
        <v>0.214129994050588</v>
      </c>
      <c r="AJ11" s="16">
        <v>0.14248448939326699</v>
      </c>
      <c r="AK11" s="16">
        <v>0.50185156980127099</v>
      </c>
      <c r="AL11" s="16"/>
      <c r="AM11" s="16">
        <v>0.36427428010222601</v>
      </c>
      <c r="AN11" s="16">
        <v>0.258053390194804</v>
      </c>
      <c r="AO11" s="16">
        <v>0</v>
      </c>
      <c r="AP11" s="16"/>
      <c r="AQ11" s="16">
        <v>0.35129247345765202</v>
      </c>
      <c r="AR11" s="16">
        <v>0.211317804115526</v>
      </c>
      <c r="AS11" s="16">
        <v>0.25208260780590103</v>
      </c>
      <c r="AT11" s="16">
        <v>0.32047645527659602</v>
      </c>
      <c r="AU11" s="16">
        <v>0.35430926392782502</v>
      </c>
      <c r="AV11" s="16"/>
      <c r="AW11" s="16" t="s">
        <v>137</v>
      </c>
      <c r="AX11" s="16" t="s">
        <v>137</v>
      </c>
      <c r="AY11" s="16" t="s">
        <v>137</v>
      </c>
      <c r="AZ11" s="16">
        <v>0.32240297256634398</v>
      </c>
      <c r="BA11" s="16">
        <v>0.272035939210785</v>
      </c>
      <c r="BB11" s="16" t="s">
        <v>137</v>
      </c>
      <c r="BC11" s="16" t="s">
        <v>137</v>
      </c>
      <c r="BD11" s="16" t="s">
        <v>137</v>
      </c>
      <c r="BE11" s="16" t="s">
        <v>137</v>
      </c>
      <c r="BF11" s="16"/>
      <c r="BG11" s="16">
        <v>0.29073707987137298</v>
      </c>
      <c r="BH11" s="16">
        <v>0.32479292511665903</v>
      </c>
      <c r="BI11" s="16">
        <v>0.49494721574240502</v>
      </c>
      <c r="BJ11" s="16">
        <v>0.50380332055485799</v>
      </c>
      <c r="BK11" s="16">
        <v>0</v>
      </c>
      <c r="BL11" s="16">
        <v>0.50756521736721905</v>
      </c>
      <c r="BM11" s="16"/>
      <c r="BN11" s="16">
        <v>0.19526259155477599</v>
      </c>
      <c r="BO11" s="16">
        <v>0.286250456274874</v>
      </c>
      <c r="BP11" s="16">
        <v>0.23612297198988</v>
      </c>
      <c r="BQ11" s="16">
        <v>0.34634442598873499</v>
      </c>
      <c r="BR11" s="16">
        <v>0.39609977591444001</v>
      </c>
      <c r="BS11" s="16">
        <v>1</v>
      </c>
      <c r="BT11" s="16"/>
      <c r="BU11" s="16">
        <v>0.29190309729696401</v>
      </c>
      <c r="BV11" s="16">
        <v>0.325156013142196</v>
      </c>
      <c r="BW11" s="16"/>
      <c r="BX11" s="16">
        <v>0.243154812527937</v>
      </c>
      <c r="BY11" s="16">
        <v>0.32285575140054501</v>
      </c>
      <c r="BZ11" s="16"/>
      <c r="CA11" s="16">
        <v>0.32378279537534499</v>
      </c>
      <c r="CB11" s="16">
        <v>0.30817484535402101</v>
      </c>
    </row>
    <row r="12" spans="2:80" ht="43.5" x14ac:dyDescent="0.35">
      <c r="B12" s="17" t="s">
        <v>169</v>
      </c>
      <c r="C12" s="16">
        <v>0.222753294957409</v>
      </c>
      <c r="D12" s="16">
        <v>0.32369151175841099</v>
      </c>
      <c r="E12" s="16">
        <v>7.9542521069451602E-2</v>
      </c>
      <c r="F12" s="16"/>
      <c r="G12" s="16">
        <v>0.24862262364946</v>
      </c>
      <c r="H12" s="16">
        <v>0.19300714492554499</v>
      </c>
      <c r="I12" s="16">
        <v>0.50724622309619405</v>
      </c>
      <c r="J12" s="16"/>
      <c r="K12" s="16">
        <v>0.305876433871343</v>
      </c>
      <c r="L12" s="16">
        <v>0.18215240150026199</v>
      </c>
      <c r="M12" s="16">
        <v>0.11381144794912899</v>
      </c>
      <c r="N12" s="16">
        <v>0.176066388765444</v>
      </c>
      <c r="O12" s="16"/>
      <c r="P12" s="16">
        <v>0.17128823164844501</v>
      </c>
      <c r="Q12" s="16">
        <v>0.31434359307420701</v>
      </c>
      <c r="R12" s="16">
        <v>0.21997240088905701</v>
      </c>
      <c r="S12" s="16">
        <v>0.169571740303741</v>
      </c>
      <c r="T12" s="16">
        <v>0.126565919380736</v>
      </c>
      <c r="U12" s="16">
        <v>0</v>
      </c>
      <c r="V12" s="16">
        <v>0.22143766408083501</v>
      </c>
      <c r="W12" s="16">
        <v>0.410917874877744</v>
      </c>
      <c r="X12" s="16">
        <v>0.145772256852156</v>
      </c>
      <c r="Y12" s="16">
        <v>0.112281816026901</v>
      </c>
      <c r="Z12" s="16">
        <v>0.49587804831878801</v>
      </c>
      <c r="AA12" s="16">
        <v>0</v>
      </c>
      <c r="AB12" s="16"/>
      <c r="AC12" s="16">
        <v>0.12412354649419199</v>
      </c>
      <c r="AD12" s="16">
        <v>0.23461129150870999</v>
      </c>
      <c r="AE12" s="16">
        <v>0.209914441619861</v>
      </c>
      <c r="AF12" s="16">
        <v>0.28209254872189199</v>
      </c>
      <c r="AG12" s="16"/>
      <c r="AH12" s="16">
        <v>0.22544298308726099</v>
      </c>
      <c r="AI12" s="16">
        <v>0.16171607178373801</v>
      </c>
      <c r="AJ12" s="16">
        <v>0.216785478924893</v>
      </c>
      <c r="AK12" s="16">
        <v>0.50217202006358597</v>
      </c>
      <c r="AL12" s="16"/>
      <c r="AM12" s="16">
        <v>0.15112666024174101</v>
      </c>
      <c r="AN12" s="16">
        <v>0.30496846846171999</v>
      </c>
      <c r="AO12" s="16">
        <v>0.29282139733151102</v>
      </c>
      <c r="AP12" s="16"/>
      <c r="AQ12" s="16">
        <v>0.165056350084656</v>
      </c>
      <c r="AR12" s="16">
        <v>0.35962162482575699</v>
      </c>
      <c r="AS12" s="16">
        <v>8.2533285969827397E-2</v>
      </c>
      <c r="AT12" s="16">
        <v>0.65754416028966101</v>
      </c>
      <c r="AU12" s="16">
        <v>0.35074598030919502</v>
      </c>
      <c r="AV12" s="16"/>
      <c r="AW12" s="16" t="s">
        <v>137</v>
      </c>
      <c r="AX12" s="16" t="s">
        <v>137</v>
      </c>
      <c r="AY12" s="16" t="s">
        <v>137</v>
      </c>
      <c r="AZ12" s="16">
        <v>0.233742508996691</v>
      </c>
      <c r="BA12" s="16">
        <v>0.202346263054729</v>
      </c>
      <c r="BB12" s="16" t="s">
        <v>137</v>
      </c>
      <c r="BC12" s="16" t="s">
        <v>137</v>
      </c>
      <c r="BD12" s="16" t="s">
        <v>137</v>
      </c>
      <c r="BE12" s="16" t="s">
        <v>137</v>
      </c>
      <c r="BF12" s="16"/>
      <c r="BG12" s="16">
        <v>0.21457978908110101</v>
      </c>
      <c r="BH12" s="16">
        <v>0.23899479698780801</v>
      </c>
      <c r="BI12" s="16">
        <v>0</v>
      </c>
      <c r="BJ12" s="16">
        <v>0.50380332055485799</v>
      </c>
      <c r="BK12" s="16">
        <v>0</v>
      </c>
      <c r="BL12" s="16">
        <v>0.50756521736721905</v>
      </c>
      <c r="BM12" s="16"/>
      <c r="BN12" s="16">
        <v>0.202365551005566</v>
      </c>
      <c r="BO12" s="16">
        <v>0.22973725236486101</v>
      </c>
      <c r="BP12" s="16">
        <v>0.102494326809744</v>
      </c>
      <c r="BQ12" s="16">
        <v>0.146306894334159</v>
      </c>
      <c r="BR12" s="16">
        <v>0.403864474567939</v>
      </c>
      <c r="BS12" s="16">
        <v>1</v>
      </c>
      <c r="BT12" s="16"/>
      <c r="BU12" s="16">
        <v>0.23803358677411801</v>
      </c>
      <c r="BV12" s="16">
        <v>0.19855480757352201</v>
      </c>
      <c r="BW12" s="16"/>
      <c r="BX12" s="16">
        <v>0.19634936585162499</v>
      </c>
      <c r="BY12" s="16">
        <v>0.23050154318270399</v>
      </c>
      <c r="BZ12" s="16"/>
      <c r="CA12" s="16">
        <v>0.13872992489143199</v>
      </c>
      <c r="CB12" s="16">
        <v>0.26938047154237599</v>
      </c>
    </row>
    <row r="13" spans="2:80" ht="29" x14ac:dyDescent="0.35">
      <c r="B13" s="17" t="s">
        <v>170</v>
      </c>
      <c r="C13" s="16">
        <v>0.20620995667282399</v>
      </c>
      <c r="D13" s="16">
        <v>0.17060106189320401</v>
      </c>
      <c r="E13" s="16">
        <v>0.25673172672487599</v>
      </c>
      <c r="F13" s="16"/>
      <c r="G13" s="16">
        <v>0.25324124160426198</v>
      </c>
      <c r="H13" s="16">
        <v>0.179503351932291</v>
      </c>
      <c r="I13" s="16">
        <v>0</v>
      </c>
      <c r="J13" s="16"/>
      <c r="K13" s="16">
        <v>2.89149308500447E-2</v>
      </c>
      <c r="L13" s="16">
        <v>0.24115884419707201</v>
      </c>
      <c r="M13" s="16">
        <v>0.20908312547005201</v>
      </c>
      <c r="N13" s="16">
        <v>0.63906230809029296</v>
      </c>
      <c r="O13" s="16"/>
      <c r="P13" s="16">
        <v>0.32381126166183199</v>
      </c>
      <c r="Q13" s="16">
        <v>0.123083525435231</v>
      </c>
      <c r="R13" s="16">
        <v>0.113148769507446</v>
      </c>
      <c r="S13" s="16">
        <v>0.169571740303741</v>
      </c>
      <c r="T13" s="16">
        <v>0.50074173695568502</v>
      </c>
      <c r="U13" s="16">
        <v>0</v>
      </c>
      <c r="V13" s="16">
        <v>0.220515912397894</v>
      </c>
      <c r="W13" s="16">
        <v>0.19909822872299199</v>
      </c>
      <c r="X13" s="16">
        <v>0.13978421200490301</v>
      </c>
      <c r="Y13" s="16">
        <v>0.22687945764638401</v>
      </c>
      <c r="Z13" s="16">
        <v>0.25408009106838497</v>
      </c>
      <c r="AA13" s="16">
        <v>0</v>
      </c>
      <c r="AB13" s="16"/>
      <c r="AC13" s="16">
        <v>0.50544088713342505</v>
      </c>
      <c r="AD13" s="16">
        <v>0.28181771843330899</v>
      </c>
      <c r="AE13" s="16">
        <v>0.160621061464124</v>
      </c>
      <c r="AF13" s="16">
        <v>0.106608009521533</v>
      </c>
      <c r="AG13" s="16"/>
      <c r="AH13" s="16">
        <v>0.26630272748079398</v>
      </c>
      <c r="AI13" s="16">
        <v>0.102071802546274</v>
      </c>
      <c r="AJ13" s="16">
        <v>0.17100452361898599</v>
      </c>
      <c r="AK13" s="16">
        <v>0</v>
      </c>
      <c r="AL13" s="16"/>
      <c r="AM13" s="16">
        <v>0.33924679080738401</v>
      </c>
      <c r="AN13" s="16">
        <v>6.01627767089477E-2</v>
      </c>
      <c r="AO13" s="16">
        <v>0</v>
      </c>
      <c r="AP13" s="16"/>
      <c r="AQ13" s="16">
        <v>0.21346705886148601</v>
      </c>
      <c r="AR13" s="16">
        <v>0.16145442845896901</v>
      </c>
      <c r="AS13" s="16">
        <v>0.108978153922609</v>
      </c>
      <c r="AT13" s="16">
        <v>0.34245583971033899</v>
      </c>
      <c r="AU13" s="16">
        <v>0.35430926392782502</v>
      </c>
      <c r="AV13" s="16"/>
      <c r="AW13" s="16" t="s">
        <v>137</v>
      </c>
      <c r="AX13" s="16" t="s">
        <v>137</v>
      </c>
      <c r="AY13" s="16" t="s">
        <v>137</v>
      </c>
      <c r="AZ13" s="16">
        <v>0.181328950021163</v>
      </c>
      <c r="BA13" s="16">
        <v>0.252414125114377</v>
      </c>
      <c r="BB13" s="16" t="s">
        <v>137</v>
      </c>
      <c r="BC13" s="16" t="s">
        <v>137</v>
      </c>
      <c r="BD13" s="16" t="s">
        <v>137</v>
      </c>
      <c r="BE13" s="16" t="s">
        <v>137</v>
      </c>
      <c r="BF13" s="16"/>
      <c r="BG13" s="16">
        <v>0.16151765201121801</v>
      </c>
      <c r="BH13" s="16">
        <v>0.17904337426400699</v>
      </c>
      <c r="BI13" s="16">
        <v>1</v>
      </c>
      <c r="BJ13" s="16">
        <v>1</v>
      </c>
      <c r="BK13" s="16">
        <v>0.33789564949939899</v>
      </c>
      <c r="BL13" s="16">
        <v>0</v>
      </c>
      <c r="BM13" s="16"/>
      <c r="BN13" s="16">
        <v>0.41971967773641</v>
      </c>
      <c r="BO13" s="16">
        <v>0.18036141028350899</v>
      </c>
      <c r="BP13" s="16">
        <v>0.11401940308844501</v>
      </c>
      <c r="BQ13" s="16">
        <v>0.30428393287533301</v>
      </c>
      <c r="BR13" s="16">
        <v>0</v>
      </c>
      <c r="BS13" s="16">
        <v>0</v>
      </c>
      <c r="BT13" s="16"/>
      <c r="BU13" s="16">
        <v>0.202216741708381</v>
      </c>
      <c r="BV13" s="16">
        <v>0.21253377320050201</v>
      </c>
      <c r="BW13" s="16"/>
      <c r="BX13" s="16">
        <v>0.16174948611722201</v>
      </c>
      <c r="BY13" s="16">
        <v>0.21925690740118101</v>
      </c>
      <c r="BZ13" s="16"/>
      <c r="CA13" s="16">
        <v>0.34734893877893702</v>
      </c>
      <c r="CB13" s="16">
        <v>0.15068318112837201</v>
      </c>
    </row>
    <row r="14" spans="2:80" ht="43.5" x14ac:dyDescent="0.35">
      <c r="B14" s="17" t="s">
        <v>171</v>
      </c>
      <c r="C14" s="16">
        <v>0.166614103014848</v>
      </c>
      <c r="D14" s="16">
        <v>9.6051306951620896E-2</v>
      </c>
      <c r="E14" s="16">
        <v>0.26672834073548701</v>
      </c>
      <c r="F14" s="16"/>
      <c r="G14" s="16">
        <v>0.23858068524283799</v>
      </c>
      <c r="H14" s="16">
        <v>0.12011304753822</v>
      </c>
      <c r="I14" s="16">
        <v>0</v>
      </c>
      <c r="J14" s="16"/>
      <c r="K14" s="16">
        <v>0.194511518171049</v>
      </c>
      <c r="L14" s="16">
        <v>0.151907758544472</v>
      </c>
      <c r="M14" s="16">
        <v>0.110279670589046</v>
      </c>
      <c r="N14" s="16">
        <v>0.16957611966698199</v>
      </c>
      <c r="O14" s="16"/>
      <c r="P14" s="16">
        <v>0.15955922218785501</v>
      </c>
      <c r="Q14" s="16">
        <v>0.18286698884146699</v>
      </c>
      <c r="R14" s="16">
        <v>0.21983203023766601</v>
      </c>
      <c r="S14" s="16">
        <v>0.32773373498624297</v>
      </c>
      <c r="T14" s="16">
        <v>0.24777132581536501</v>
      </c>
      <c r="U14" s="16">
        <v>0</v>
      </c>
      <c r="V14" s="16">
        <v>0</v>
      </c>
      <c r="W14" s="16">
        <v>9.4137284579810507E-2</v>
      </c>
      <c r="X14" s="16">
        <v>0</v>
      </c>
      <c r="Y14" s="16">
        <v>0.33470582663839898</v>
      </c>
      <c r="Z14" s="16">
        <v>0.242897956832415</v>
      </c>
      <c r="AA14" s="16">
        <v>0</v>
      </c>
      <c r="AB14" s="16"/>
      <c r="AC14" s="16">
        <v>0.50175612203810505</v>
      </c>
      <c r="AD14" s="16">
        <v>0.13048403397496899</v>
      </c>
      <c r="AE14" s="16">
        <v>0.157233447637706</v>
      </c>
      <c r="AF14" s="16">
        <v>0.141114999078949</v>
      </c>
      <c r="AG14" s="16"/>
      <c r="AH14" s="16">
        <v>0.111598337977484</v>
      </c>
      <c r="AI14" s="16">
        <v>0.25959146596253302</v>
      </c>
      <c r="AJ14" s="16">
        <v>0.302860915299629</v>
      </c>
      <c r="AK14" s="16">
        <v>0</v>
      </c>
      <c r="AL14" s="16"/>
      <c r="AM14" s="16">
        <v>0.160976702741571</v>
      </c>
      <c r="AN14" s="16">
        <v>0.16252348610912401</v>
      </c>
      <c r="AO14" s="16">
        <v>0.29282139733151102</v>
      </c>
      <c r="AP14" s="16"/>
      <c r="AQ14" s="16">
        <v>0.201570254568917</v>
      </c>
      <c r="AR14" s="16">
        <v>5.1637968239433299E-2</v>
      </c>
      <c r="AS14" s="16">
        <v>0.27326944816929</v>
      </c>
      <c r="AT14" s="16">
        <v>0.34245583971033899</v>
      </c>
      <c r="AU14" s="16">
        <v>0.22898166109097001</v>
      </c>
      <c r="AV14" s="16"/>
      <c r="AW14" s="16" t="s">
        <v>137</v>
      </c>
      <c r="AX14" s="16" t="s">
        <v>137</v>
      </c>
      <c r="AY14" s="16" t="s">
        <v>137</v>
      </c>
      <c r="AZ14" s="16">
        <v>0.122143924526163</v>
      </c>
      <c r="BA14" s="16">
        <v>0.249195473064838</v>
      </c>
      <c r="BB14" s="16" t="s">
        <v>137</v>
      </c>
      <c r="BC14" s="16" t="s">
        <v>137</v>
      </c>
      <c r="BD14" s="16" t="s">
        <v>137</v>
      </c>
      <c r="BE14" s="16" t="s">
        <v>137</v>
      </c>
      <c r="BF14" s="16"/>
      <c r="BG14" s="16">
        <v>0.230270133899902</v>
      </c>
      <c r="BH14" s="16">
        <v>5.1064884975273603E-2</v>
      </c>
      <c r="BI14" s="16">
        <v>0.49494721574240502</v>
      </c>
      <c r="BJ14" s="16">
        <v>0</v>
      </c>
      <c r="BK14" s="16">
        <v>0</v>
      </c>
      <c r="BL14" s="16">
        <v>0</v>
      </c>
      <c r="BM14" s="16"/>
      <c r="BN14" s="16">
        <v>0.43064549991233497</v>
      </c>
      <c r="BO14" s="16">
        <v>0.14629414336754701</v>
      </c>
      <c r="BP14" s="16">
        <v>0.104832406846288</v>
      </c>
      <c r="BQ14" s="16">
        <v>4.8714488678789698E-2</v>
      </c>
      <c r="BR14" s="16">
        <v>0.20339678463292901</v>
      </c>
      <c r="BS14" s="16">
        <v>1</v>
      </c>
      <c r="BT14" s="16"/>
      <c r="BU14" s="16">
        <v>0.198057559232105</v>
      </c>
      <c r="BV14" s="16">
        <v>0.116818975558766</v>
      </c>
      <c r="BW14" s="16"/>
      <c r="BX14" s="16">
        <v>0.25641041307134799</v>
      </c>
      <c r="BY14" s="16">
        <v>0.140263324036244</v>
      </c>
      <c r="BZ14" s="16"/>
      <c r="CA14" s="16">
        <v>8.50292118881745E-2</v>
      </c>
      <c r="CB14" s="16">
        <v>0.20993702601049699</v>
      </c>
    </row>
    <row r="15" spans="2:80" ht="58" x14ac:dyDescent="0.35">
      <c r="B15" s="17" t="s">
        <v>172</v>
      </c>
      <c r="C15" s="16">
        <v>9.2484879458113303E-2</v>
      </c>
      <c r="D15" s="16">
        <v>5.6934969854540003E-2</v>
      </c>
      <c r="E15" s="16">
        <v>0.142922961557501</v>
      </c>
      <c r="F15" s="16"/>
      <c r="G15" s="16">
        <v>5.0488641903268003E-2</v>
      </c>
      <c r="H15" s="16">
        <v>0.12679896844602501</v>
      </c>
      <c r="I15" s="16">
        <v>0</v>
      </c>
      <c r="J15" s="16"/>
      <c r="K15" s="16">
        <v>6.3268103197751696E-2</v>
      </c>
      <c r="L15" s="16">
        <v>8.5116456376002195E-2</v>
      </c>
      <c r="M15" s="16">
        <v>0.110279670589046</v>
      </c>
      <c r="N15" s="16">
        <v>0.18960203701846101</v>
      </c>
      <c r="O15" s="16"/>
      <c r="P15" s="16">
        <v>0</v>
      </c>
      <c r="Q15" s="16">
        <v>6.1541762717615502E-2</v>
      </c>
      <c r="R15" s="16">
        <v>0.22306478462627899</v>
      </c>
      <c r="S15" s="16">
        <v>0.32773373498624297</v>
      </c>
      <c r="T15" s="16">
        <v>0</v>
      </c>
      <c r="U15" s="16">
        <v>0.66666666666666696</v>
      </c>
      <c r="V15" s="16">
        <v>0</v>
      </c>
      <c r="W15" s="16">
        <v>0</v>
      </c>
      <c r="X15" s="16">
        <v>0.14621936626923701</v>
      </c>
      <c r="Y15" s="16">
        <v>0</v>
      </c>
      <c r="Z15" s="16">
        <v>0</v>
      </c>
      <c r="AA15" s="16">
        <v>0</v>
      </c>
      <c r="AB15" s="16"/>
      <c r="AC15" s="16">
        <v>0.37466133894718001</v>
      </c>
      <c r="AD15" s="16">
        <v>0</v>
      </c>
      <c r="AE15" s="16">
        <v>4.7032056902555498E-2</v>
      </c>
      <c r="AF15" s="16">
        <v>0.113482159615838</v>
      </c>
      <c r="AG15" s="16"/>
      <c r="AH15" s="16">
        <v>0.11921454977816601</v>
      </c>
      <c r="AI15" s="16">
        <v>4.9227211818618201E-2</v>
      </c>
      <c r="AJ15" s="16">
        <v>7.2832161883431806E-2</v>
      </c>
      <c r="AK15" s="16">
        <v>0</v>
      </c>
      <c r="AL15" s="16"/>
      <c r="AM15" s="16">
        <v>0.15325362036319801</v>
      </c>
      <c r="AN15" s="16">
        <v>0</v>
      </c>
      <c r="AO15" s="16">
        <v>0.29282139733151102</v>
      </c>
      <c r="AP15" s="16"/>
      <c r="AQ15" s="16">
        <v>0.10755827690669099</v>
      </c>
      <c r="AR15" s="16">
        <v>0</v>
      </c>
      <c r="AS15" s="16">
        <v>0</v>
      </c>
      <c r="AT15" s="16">
        <v>0</v>
      </c>
      <c r="AU15" s="16">
        <v>0.37252250167993001</v>
      </c>
      <c r="AV15" s="16"/>
      <c r="AW15" s="16" t="s">
        <v>137</v>
      </c>
      <c r="AX15" s="16" t="s">
        <v>137</v>
      </c>
      <c r="AY15" s="16" t="s">
        <v>137</v>
      </c>
      <c r="AZ15" s="16">
        <v>7.4507925843608505E-2</v>
      </c>
      <c r="BA15" s="16">
        <v>0.125868182814737</v>
      </c>
      <c r="BB15" s="16" t="s">
        <v>137</v>
      </c>
      <c r="BC15" s="16" t="s">
        <v>137</v>
      </c>
      <c r="BD15" s="16" t="s">
        <v>137</v>
      </c>
      <c r="BE15" s="16" t="s">
        <v>137</v>
      </c>
      <c r="BF15" s="16"/>
      <c r="BG15" s="16">
        <v>9.2661068861985094E-2</v>
      </c>
      <c r="BH15" s="16">
        <v>4.7385050424562002E-2</v>
      </c>
      <c r="BI15" s="16">
        <v>0.49494721574240502</v>
      </c>
      <c r="BJ15" s="16">
        <v>0.49619667944514201</v>
      </c>
      <c r="BK15" s="16">
        <v>0</v>
      </c>
      <c r="BL15" s="16">
        <v>0</v>
      </c>
      <c r="BM15" s="16"/>
      <c r="BN15" s="16">
        <v>0.19874950367055499</v>
      </c>
      <c r="BO15" s="16">
        <v>7.2481631693448401E-2</v>
      </c>
      <c r="BP15" s="16">
        <v>0.137713399826602</v>
      </c>
      <c r="BQ15" s="16">
        <v>0.110169120589763</v>
      </c>
      <c r="BR15" s="16">
        <v>0</v>
      </c>
      <c r="BS15" s="16">
        <v>0</v>
      </c>
      <c r="BT15" s="16"/>
      <c r="BU15" s="16">
        <v>9.2219454985176405E-2</v>
      </c>
      <c r="BV15" s="16">
        <v>9.2905216375548202E-2</v>
      </c>
      <c r="BW15" s="16"/>
      <c r="BX15" s="16">
        <v>0.20396425389513601</v>
      </c>
      <c r="BY15" s="16">
        <v>5.9771192730734203E-2</v>
      </c>
      <c r="BZ15" s="16"/>
      <c r="CA15" s="16">
        <v>0</v>
      </c>
      <c r="CB15" s="16">
        <v>0.13780999499350299</v>
      </c>
    </row>
    <row r="16" spans="2:80" ht="58" x14ac:dyDescent="0.35">
      <c r="B16" s="17" t="s">
        <v>173</v>
      </c>
      <c r="C16" s="16">
        <v>7.7081681723918605E-2</v>
      </c>
      <c r="D16" s="16">
        <v>7.6521558312129104E-2</v>
      </c>
      <c r="E16" s="16">
        <v>7.7876382777864003E-2</v>
      </c>
      <c r="F16" s="16"/>
      <c r="G16" s="16">
        <v>0.13120947069226099</v>
      </c>
      <c r="H16" s="16">
        <v>4.0282105115512001E-2</v>
      </c>
      <c r="I16" s="16">
        <v>0</v>
      </c>
      <c r="J16" s="16"/>
      <c r="K16" s="16">
        <v>2.7367039060732099E-2</v>
      </c>
      <c r="L16" s="16">
        <v>8.7957492698898299E-2</v>
      </c>
      <c r="M16" s="16">
        <v>0.11247054306474701</v>
      </c>
      <c r="N16" s="16">
        <v>0.16830181841750499</v>
      </c>
      <c r="O16" s="16"/>
      <c r="P16" s="16">
        <v>0</v>
      </c>
      <c r="Q16" s="16">
        <v>0.123083525435231</v>
      </c>
      <c r="R16" s="16">
        <v>0</v>
      </c>
      <c r="S16" s="16">
        <v>0</v>
      </c>
      <c r="T16" s="16">
        <v>0.122949825868557</v>
      </c>
      <c r="U16" s="16">
        <v>0</v>
      </c>
      <c r="V16" s="16">
        <v>0.22002782763743201</v>
      </c>
      <c r="W16" s="16">
        <v>0</v>
      </c>
      <c r="X16" s="16">
        <v>0.145772256852156</v>
      </c>
      <c r="Y16" s="16">
        <v>0.111795709657143</v>
      </c>
      <c r="Z16" s="16">
        <v>0</v>
      </c>
      <c r="AA16" s="16">
        <v>0</v>
      </c>
      <c r="AB16" s="16"/>
      <c r="AC16" s="16">
        <v>0.24508799818547899</v>
      </c>
      <c r="AD16" s="16">
        <v>0.103009261637923</v>
      </c>
      <c r="AE16" s="16">
        <v>0</v>
      </c>
      <c r="AF16" s="16">
        <v>7.1770305837849699E-2</v>
      </c>
      <c r="AG16" s="16"/>
      <c r="AH16" s="16">
        <v>9.1199703919542505E-2</v>
      </c>
      <c r="AI16" s="16">
        <v>0.10861269666047001</v>
      </c>
      <c r="AJ16" s="16">
        <v>0</v>
      </c>
      <c r="AK16" s="16">
        <v>0</v>
      </c>
      <c r="AL16" s="16"/>
      <c r="AM16" s="16">
        <v>8.2575965497415194E-2</v>
      </c>
      <c r="AN16" s="16">
        <v>5.0756803974027098E-2</v>
      </c>
      <c r="AO16" s="16">
        <v>0.30047120989966097</v>
      </c>
      <c r="AP16" s="16"/>
      <c r="AQ16" s="16">
        <v>5.1807575183895303E-2</v>
      </c>
      <c r="AR16" s="16">
        <v>0.21272018303735599</v>
      </c>
      <c r="AS16" s="16">
        <v>0</v>
      </c>
      <c r="AT16" s="16">
        <v>0</v>
      </c>
      <c r="AU16" s="16">
        <v>0.11248217413728399</v>
      </c>
      <c r="AV16" s="16"/>
      <c r="AW16" s="16" t="s">
        <v>137</v>
      </c>
      <c r="AX16" s="16" t="s">
        <v>137</v>
      </c>
      <c r="AY16" s="16" t="s">
        <v>137</v>
      </c>
      <c r="AZ16" s="16">
        <v>6.8627868595669897E-2</v>
      </c>
      <c r="BA16" s="16">
        <v>9.2780459961451595E-2</v>
      </c>
      <c r="BB16" s="16" t="s">
        <v>137</v>
      </c>
      <c r="BC16" s="16" t="s">
        <v>137</v>
      </c>
      <c r="BD16" s="16" t="s">
        <v>137</v>
      </c>
      <c r="BE16" s="16" t="s">
        <v>137</v>
      </c>
      <c r="BF16" s="16"/>
      <c r="BG16" s="16">
        <v>5.5324366300434399E-2</v>
      </c>
      <c r="BH16" s="16">
        <v>0</v>
      </c>
      <c r="BI16" s="16">
        <v>1</v>
      </c>
      <c r="BJ16" s="16">
        <v>0</v>
      </c>
      <c r="BK16" s="16">
        <v>0.31980721262168299</v>
      </c>
      <c r="BL16" s="16">
        <v>0.50756521736721905</v>
      </c>
      <c r="BM16" s="16"/>
      <c r="BN16" s="16">
        <v>0.19526259155477599</v>
      </c>
      <c r="BO16" s="16">
        <v>7.5184186952016299E-2</v>
      </c>
      <c r="BP16" s="16">
        <v>0</v>
      </c>
      <c r="BQ16" s="16">
        <v>5.0342276583695098E-2</v>
      </c>
      <c r="BR16" s="16">
        <v>9.9260080631468794E-2</v>
      </c>
      <c r="BS16" s="16">
        <v>0</v>
      </c>
      <c r="BT16" s="16"/>
      <c r="BU16" s="16">
        <v>7.2232161944447801E-2</v>
      </c>
      <c r="BV16" s="16">
        <v>8.4761577147978301E-2</v>
      </c>
      <c r="BW16" s="16"/>
      <c r="BX16" s="16">
        <v>9.6918286612107205E-2</v>
      </c>
      <c r="BY16" s="16">
        <v>7.1260618578165097E-2</v>
      </c>
      <c r="BZ16" s="16"/>
      <c r="CA16" s="16">
        <v>0.219550555824057</v>
      </c>
      <c r="CB16" s="16">
        <v>1.5883619504870401E-2</v>
      </c>
    </row>
    <row r="17" spans="2:80" ht="43.5" x14ac:dyDescent="0.35">
      <c r="B17" s="17" t="s">
        <v>174</v>
      </c>
      <c r="C17" s="16">
        <v>4.6303696580054898E-2</v>
      </c>
      <c r="D17" s="16">
        <v>1.9110243336944201E-2</v>
      </c>
      <c r="E17" s="16">
        <v>8.4885668870189904E-2</v>
      </c>
      <c r="F17" s="16"/>
      <c r="G17" s="16">
        <v>5.2801436022538797E-2</v>
      </c>
      <c r="H17" s="16">
        <v>4.3288019059113801E-2</v>
      </c>
      <c r="I17" s="16">
        <v>0</v>
      </c>
      <c r="J17" s="16"/>
      <c r="K17" s="16">
        <v>2.8778973195507498E-2</v>
      </c>
      <c r="L17" s="16">
        <v>2.8291240828249201E-2</v>
      </c>
      <c r="M17" s="16">
        <v>0</v>
      </c>
      <c r="N17" s="16">
        <v>0.18960203701846101</v>
      </c>
      <c r="O17" s="16"/>
      <c r="P17" s="16">
        <v>0</v>
      </c>
      <c r="Q17" s="16">
        <v>0.124077438294006</v>
      </c>
      <c r="R17" s="16">
        <v>0</v>
      </c>
      <c r="S17" s="16">
        <v>0</v>
      </c>
      <c r="T17" s="16">
        <v>0.122949825868557</v>
      </c>
      <c r="U17" s="16">
        <v>0.33333333333333298</v>
      </c>
      <c r="V17" s="16">
        <v>0</v>
      </c>
      <c r="W17" s="16">
        <v>0</v>
      </c>
      <c r="X17" s="16">
        <v>0</v>
      </c>
      <c r="Y17" s="16">
        <v>0</v>
      </c>
      <c r="Z17" s="16">
        <v>0</v>
      </c>
      <c r="AA17" s="16">
        <v>0</v>
      </c>
      <c r="AB17" s="16"/>
      <c r="AC17" s="16">
        <v>0.120964451691287</v>
      </c>
      <c r="AD17" s="16">
        <v>0</v>
      </c>
      <c r="AE17" s="16">
        <v>4.8052393062417799E-2</v>
      </c>
      <c r="AF17" s="16">
        <v>0</v>
      </c>
      <c r="AG17" s="16"/>
      <c r="AH17" s="16">
        <v>4.0628128671205001E-2</v>
      </c>
      <c r="AI17" s="16">
        <v>5.3826967621951903E-2</v>
      </c>
      <c r="AJ17" s="16">
        <v>7.1456346140689297E-2</v>
      </c>
      <c r="AK17" s="16">
        <v>0</v>
      </c>
      <c r="AL17" s="16"/>
      <c r="AM17" s="16">
        <v>4.5654460000891899E-2</v>
      </c>
      <c r="AN17" s="16">
        <v>5.1156363548286003E-2</v>
      </c>
      <c r="AO17" s="16">
        <v>0</v>
      </c>
      <c r="AP17" s="16"/>
      <c r="AQ17" s="16">
        <v>0</v>
      </c>
      <c r="AR17" s="16">
        <v>5.1949274802209303E-2</v>
      </c>
      <c r="AS17" s="16">
        <v>0</v>
      </c>
      <c r="AT17" s="16">
        <v>0</v>
      </c>
      <c r="AU17" s="16">
        <v>0.256023014726243</v>
      </c>
      <c r="AV17" s="16"/>
      <c r="AW17" s="16" t="s">
        <v>137</v>
      </c>
      <c r="AX17" s="16" t="s">
        <v>137</v>
      </c>
      <c r="AY17" s="16" t="s">
        <v>137</v>
      </c>
      <c r="AZ17" s="16">
        <v>3.8173928757892099E-2</v>
      </c>
      <c r="BA17" s="16">
        <v>6.1400720872713303E-2</v>
      </c>
      <c r="BB17" s="16" t="s">
        <v>137</v>
      </c>
      <c r="BC17" s="16" t="s">
        <v>137</v>
      </c>
      <c r="BD17" s="16" t="s">
        <v>137</v>
      </c>
      <c r="BE17" s="16" t="s">
        <v>137</v>
      </c>
      <c r="BF17" s="16"/>
      <c r="BG17" s="16">
        <v>0</v>
      </c>
      <c r="BH17" s="16">
        <v>0.12416468933519</v>
      </c>
      <c r="BI17" s="16">
        <v>0.49494721574240502</v>
      </c>
      <c r="BJ17" s="16">
        <v>0</v>
      </c>
      <c r="BK17" s="16">
        <v>0</v>
      </c>
      <c r="BL17" s="16">
        <v>0</v>
      </c>
      <c r="BM17" s="16"/>
      <c r="BN17" s="16">
        <v>9.76312957773878E-2</v>
      </c>
      <c r="BO17" s="16">
        <v>2.52212472756961E-2</v>
      </c>
      <c r="BP17" s="16">
        <v>0</v>
      </c>
      <c r="BQ17" s="16">
        <v>6.0021883672283199E-2</v>
      </c>
      <c r="BR17" s="16">
        <v>9.8296062966758899E-2</v>
      </c>
      <c r="BS17" s="16">
        <v>0</v>
      </c>
      <c r="BT17" s="16"/>
      <c r="BU17" s="16">
        <v>5.78709869913515E-2</v>
      </c>
      <c r="BV17" s="16">
        <v>2.7985268212250301E-2</v>
      </c>
      <c r="BW17" s="16"/>
      <c r="BX17" s="16">
        <v>0.10694233670106899</v>
      </c>
      <c r="BY17" s="16">
        <v>2.8509252661518401E-2</v>
      </c>
      <c r="BZ17" s="16"/>
      <c r="CA17" s="16">
        <v>0</v>
      </c>
      <c r="CB17" s="16">
        <v>6.8996275188616604E-2</v>
      </c>
    </row>
    <row r="18" spans="2:80" ht="43.5" x14ac:dyDescent="0.35">
      <c r="B18" s="17" t="s">
        <v>175</v>
      </c>
      <c r="C18" s="16">
        <v>2.18784850650608E-2</v>
      </c>
      <c r="D18" s="16">
        <v>1.8623481751288001E-2</v>
      </c>
      <c r="E18" s="16">
        <v>2.64966718960436E-2</v>
      </c>
      <c r="F18" s="16"/>
      <c r="G18" s="16">
        <v>2.6448872314115399E-2</v>
      </c>
      <c r="H18" s="16">
        <v>1.93528038309802E-2</v>
      </c>
      <c r="I18" s="16">
        <v>0</v>
      </c>
      <c r="J18" s="16"/>
      <c r="K18" s="16">
        <v>0</v>
      </c>
      <c r="L18" s="16">
        <v>2.8611894246682701E-2</v>
      </c>
      <c r="M18" s="16">
        <v>0.10960577892142701</v>
      </c>
      <c r="N18" s="16">
        <v>0</v>
      </c>
      <c r="O18" s="16"/>
      <c r="P18" s="16">
        <v>0</v>
      </c>
      <c r="Q18" s="16">
        <v>0</v>
      </c>
      <c r="R18" s="16">
        <v>0</v>
      </c>
      <c r="S18" s="16">
        <v>0</v>
      </c>
      <c r="T18" s="16">
        <v>0</v>
      </c>
      <c r="U18" s="16">
        <v>0</v>
      </c>
      <c r="V18" s="16">
        <v>0</v>
      </c>
      <c r="W18" s="16">
        <v>0</v>
      </c>
      <c r="X18" s="16">
        <v>0.14558633264152501</v>
      </c>
      <c r="Y18" s="16">
        <v>0.107340262622257</v>
      </c>
      <c r="Z18" s="16">
        <v>0</v>
      </c>
      <c r="AA18" s="16">
        <v>0</v>
      </c>
      <c r="AB18" s="16"/>
      <c r="AC18" s="16">
        <v>0</v>
      </c>
      <c r="AD18" s="16">
        <v>0</v>
      </c>
      <c r="AE18" s="16">
        <v>4.6828439048372299E-2</v>
      </c>
      <c r="AF18" s="16">
        <v>0</v>
      </c>
      <c r="AG18" s="16"/>
      <c r="AH18" s="16">
        <v>1.82925250063895E-2</v>
      </c>
      <c r="AI18" s="16">
        <v>0</v>
      </c>
      <c r="AJ18" s="16">
        <v>7.2266233617802003E-2</v>
      </c>
      <c r="AK18" s="16">
        <v>0</v>
      </c>
      <c r="AL18" s="16"/>
      <c r="AM18" s="16">
        <v>2.0555594819000898E-2</v>
      </c>
      <c r="AN18" s="16">
        <v>2.5424691608928698E-2</v>
      </c>
      <c r="AO18" s="16">
        <v>0</v>
      </c>
      <c r="AP18" s="16"/>
      <c r="AQ18" s="16">
        <v>2.5644676316744601E-2</v>
      </c>
      <c r="AR18" s="16">
        <v>0</v>
      </c>
      <c r="AS18" s="16">
        <v>0</v>
      </c>
      <c r="AT18" s="16">
        <v>0</v>
      </c>
      <c r="AU18" s="16">
        <v>0</v>
      </c>
      <c r="AV18" s="16"/>
      <c r="AW18" s="16" t="s">
        <v>137</v>
      </c>
      <c r="AX18" s="16" t="s">
        <v>137</v>
      </c>
      <c r="AY18" s="16" t="s">
        <v>137</v>
      </c>
      <c r="AZ18" s="16">
        <v>1.6806586502056398E-2</v>
      </c>
      <c r="BA18" s="16">
        <v>3.1297029049408703E-2</v>
      </c>
      <c r="BB18" s="16" t="s">
        <v>137</v>
      </c>
      <c r="BC18" s="16" t="s">
        <v>137</v>
      </c>
      <c r="BD18" s="16" t="s">
        <v>137</v>
      </c>
      <c r="BE18" s="16" t="s">
        <v>137</v>
      </c>
      <c r="BF18" s="16"/>
      <c r="BG18" s="16">
        <v>3.5655558015142197E-2</v>
      </c>
      <c r="BH18" s="16">
        <v>0</v>
      </c>
      <c r="BI18" s="16">
        <v>0</v>
      </c>
      <c r="BJ18" s="16">
        <v>0</v>
      </c>
      <c r="BK18" s="16">
        <v>0</v>
      </c>
      <c r="BL18" s="16">
        <v>0</v>
      </c>
      <c r="BM18" s="16"/>
      <c r="BN18" s="16">
        <v>0</v>
      </c>
      <c r="BO18" s="16">
        <v>2.4647428048219198E-2</v>
      </c>
      <c r="BP18" s="16">
        <v>0</v>
      </c>
      <c r="BQ18" s="16">
        <v>0</v>
      </c>
      <c r="BR18" s="16">
        <v>9.9133480052339198E-2</v>
      </c>
      <c r="BS18" s="16">
        <v>0</v>
      </c>
      <c r="BT18" s="16"/>
      <c r="BU18" s="16">
        <v>1.7822028382853999E-2</v>
      </c>
      <c r="BV18" s="16">
        <v>2.8302453731701802E-2</v>
      </c>
      <c r="BW18" s="16"/>
      <c r="BX18" s="16">
        <v>4.8150023944679099E-2</v>
      </c>
      <c r="BY18" s="16">
        <v>1.41690868279948E-2</v>
      </c>
      <c r="BZ18" s="16"/>
      <c r="CA18" s="16">
        <v>7.2316779597229305E-2</v>
      </c>
      <c r="CB18" s="16">
        <v>0</v>
      </c>
    </row>
    <row r="19" spans="2:80" x14ac:dyDescent="0.35">
      <c r="B19" s="17" t="s">
        <v>154</v>
      </c>
      <c r="C19" s="18">
        <v>3.5041379878238001E-2</v>
      </c>
      <c r="D19" s="18">
        <v>0</v>
      </c>
      <c r="E19" s="18">
        <v>8.4757961857865299E-2</v>
      </c>
      <c r="F19" s="18"/>
      <c r="G19" s="18">
        <v>5.1761788123085802E-2</v>
      </c>
      <c r="H19" s="18">
        <v>2.4098695503146601E-2</v>
      </c>
      <c r="I19" s="18">
        <v>0</v>
      </c>
      <c r="J19" s="18"/>
      <c r="K19" s="18">
        <v>2.6585140008607601E-2</v>
      </c>
      <c r="L19" s="18">
        <v>0</v>
      </c>
      <c r="M19" s="18">
        <v>0.111205877401714</v>
      </c>
      <c r="N19" s="18">
        <v>0.106301520588333</v>
      </c>
      <c r="O19" s="18"/>
      <c r="P19" s="18">
        <v>0</v>
      </c>
      <c r="Q19" s="18">
        <v>5.9783463406236199E-2</v>
      </c>
      <c r="R19" s="18">
        <v>0</v>
      </c>
      <c r="S19" s="18">
        <v>0</v>
      </c>
      <c r="T19" s="18">
        <v>0</v>
      </c>
      <c r="U19" s="18">
        <v>0.33333333333333298</v>
      </c>
      <c r="V19" s="18">
        <v>0</v>
      </c>
      <c r="W19" s="18">
        <v>0</v>
      </c>
      <c r="X19" s="18">
        <v>0</v>
      </c>
      <c r="Y19" s="18">
        <v>0</v>
      </c>
      <c r="Z19" s="18">
        <v>0.25004186061282602</v>
      </c>
      <c r="AA19" s="18">
        <v>0</v>
      </c>
      <c r="AB19" s="18"/>
      <c r="AC19" s="18">
        <v>0</v>
      </c>
      <c r="AD19" s="18">
        <v>3.4166876317027403E-2</v>
      </c>
      <c r="AE19" s="18">
        <v>0</v>
      </c>
      <c r="AF19" s="18">
        <v>3.3675786644694602E-2</v>
      </c>
      <c r="AG19" s="18"/>
      <c r="AH19" s="18">
        <v>4.1337975828806502E-2</v>
      </c>
      <c r="AI19" s="18">
        <v>4.9723715323233303E-2</v>
      </c>
      <c r="AJ19" s="18">
        <v>0</v>
      </c>
      <c r="AK19" s="18">
        <v>0</v>
      </c>
      <c r="AL19" s="18"/>
      <c r="AM19" s="18">
        <v>6.5937065045050203E-2</v>
      </c>
      <c r="AN19" s="18">
        <v>0</v>
      </c>
      <c r="AO19" s="18">
        <v>0</v>
      </c>
      <c r="AP19" s="18"/>
      <c r="AQ19" s="18">
        <v>5.0328005464766498E-2</v>
      </c>
      <c r="AR19" s="18">
        <v>0</v>
      </c>
      <c r="AS19" s="18">
        <v>0</v>
      </c>
      <c r="AT19" s="18">
        <v>0</v>
      </c>
      <c r="AU19" s="18">
        <v>0.143540840588959</v>
      </c>
      <c r="AV19" s="18"/>
      <c r="AW19" s="18" t="s">
        <v>137</v>
      </c>
      <c r="AX19" s="18" t="s">
        <v>137</v>
      </c>
      <c r="AY19" s="18" t="s">
        <v>137</v>
      </c>
      <c r="AZ19" s="18">
        <v>2.0928068826492001E-2</v>
      </c>
      <c r="BA19" s="18">
        <v>6.1249877397343402E-2</v>
      </c>
      <c r="BB19" s="18" t="s">
        <v>137</v>
      </c>
      <c r="BC19" s="18" t="s">
        <v>137</v>
      </c>
      <c r="BD19" s="18" t="s">
        <v>137</v>
      </c>
      <c r="BE19" s="18" t="s">
        <v>137</v>
      </c>
      <c r="BF19" s="18"/>
      <c r="BG19" s="18">
        <v>1.68756544243902E-2</v>
      </c>
      <c r="BH19" s="18">
        <v>8.5993823044029499E-2</v>
      </c>
      <c r="BI19" s="18">
        <v>0</v>
      </c>
      <c r="BJ19" s="18">
        <v>0</v>
      </c>
      <c r="BK19" s="18">
        <v>0</v>
      </c>
      <c r="BL19" s="18">
        <v>0</v>
      </c>
      <c r="BM19" s="18"/>
      <c r="BN19" s="18">
        <v>0</v>
      </c>
      <c r="BO19" s="18">
        <v>2.3298621026575098E-2</v>
      </c>
      <c r="BP19" s="18">
        <v>0</v>
      </c>
      <c r="BQ19" s="18">
        <v>0.108926996954469</v>
      </c>
      <c r="BR19" s="18">
        <v>0</v>
      </c>
      <c r="BS19" s="18">
        <v>0</v>
      </c>
      <c r="BT19" s="18"/>
      <c r="BU19" s="18">
        <v>4.02747339830552E-2</v>
      </c>
      <c r="BV19" s="18">
        <v>2.6753628911181399E-2</v>
      </c>
      <c r="BW19" s="18"/>
      <c r="BX19" s="18">
        <v>5.9957863245352398E-2</v>
      </c>
      <c r="BY19" s="18">
        <v>2.7729623462882401E-2</v>
      </c>
      <c r="BZ19" s="18"/>
      <c r="CA19" s="18">
        <v>0</v>
      </c>
      <c r="CB19" s="18">
        <v>5.2214506997032901E-2</v>
      </c>
    </row>
    <row r="20" spans="2:80" x14ac:dyDescent="0.35">
      <c r="B20" s="23" t="s">
        <v>498</v>
      </c>
    </row>
    <row r="21" spans="2:80" x14ac:dyDescent="0.35">
      <c r="B21" t="s">
        <v>101</v>
      </c>
    </row>
    <row r="22" spans="2:80" x14ac:dyDescent="0.35">
      <c r="B22" t="s">
        <v>102</v>
      </c>
    </row>
    <row r="24" spans="2:80" x14ac:dyDescent="0.35">
      <c r="B24"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B19"/>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178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186</v>
      </c>
      <c r="D7" s="10">
        <v>98</v>
      </c>
      <c r="E7" s="10">
        <v>88</v>
      </c>
      <c r="F7" s="10"/>
      <c r="G7" s="10">
        <v>60</v>
      </c>
      <c r="H7" s="10">
        <v>93</v>
      </c>
      <c r="I7" s="10">
        <v>33</v>
      </c>
      <c r="J7" s="10"/>
      <c r="K7" s="10">
        <v>80</v>
      </c>
      <c r="L7" s="10">
        <v>63</v>
      </c>
      <c r="M7" s="10">
        <v>22</v>
      </c>
      <c r="N7" s="10">
        <v>21</v>
      </c>
      <c r="O7" s="10"/>
      <c r="P7" s="10">
        <v>15</v>
      </c>
      <c r="Q7" s="10">
        <v>32</v>
      </c>
      <c r="R7" s="10">
        <v>15</v>
      </c>
      <c r="S7" s="10">
        <v>15</v>
      </c>
      <c r="T7" s="10">
        <v>16</v>
      </c>
      <c r="U7" s="10">
        <v>10</v>
      </c>
      <c r="V7" s="10">
        <v>17</v>
      </c>
      <c r="W7" s="10">
        <v>17</v>
      </c>
      <c r="X7" s="10">
        <v>17</v>
      </c>
      <c r="Y7" s="10">
        <v>18</v>
      </c>
      <c r="Z7" s="10">
        <v>9</v>
      </c>
      <c r="AA7" s="10">
        <v>5</v>
      </c>
      <c r="AB7" s="10"/>
      <c r="AC7" s="10">
        <v>19</v>
      </c>
      <c r="AD7" s="10">
        <v>58</v>
      </c>
      <c r="AE7" s="10">
        <v>41</v>
      </c>
      <c r="AF7" s="10">
        <v>60</v>
      </c>
      <c r="AG7" s="10"/>
      <c r="AH7" s="10">
        <v>102</v>
      </c>
      <c r="AI7" s="10">
        <v>47</v>
      </c>
      <c r="AJ7" s="10">
        <v>29</v>
      </c>
      <c r="AK7" s="10">
        <v>7</v>
      </c>
      <c r="AL7" s="10"/>
      <c r="AM7" s="10">
        <v>100</v>
      </c>
      <c r="AN7" s="10">
        <v>79</v>
      </c>
      <c r="AO7" s="10">
        <v>7</v>
      </c>
      <c r="AP7" s="10"/>
      <c r="AQ7" s="10">
        <v>84</v>
      </c>
      <c r="AR7" s="10">
        <v>44</v>
      </c>
      <c r="AS7" s="10">
        <v>20</v>
      </c>
      <c r="AT7" s="10">
        <v>5</v>
      </c>
      <c r="AU7" s="10">
        <v>19</v>
      </c>
      <c r="AV7" s="10"/>
      <c r="AW7" s="10" t="s">
        <v>136</v>
      </c>
      <c r="AX7" s="10" t="s">
        <v>136</v>
      </c>
      <c r="AY7" s="10" t="s">
        <v>136</v>
      </c>
      <c r="AZ7" s="10">
        <v>113</v>
      </c>
      <c r="BA7" s="10">
        <v>73</v>
      </c>
      <c r="BB7" s="10" t="s">
        <v>136</v>
      </c>
      <c r="BC7" s="10" t="s">
        <v>136</v>
      </c>
      <c r="BD7" s="10" t="s">
        <v>136</v>
      </c>
      <c r="BE7" s="10" t="s">
        <v>136</v>
      </c>
      <c r="BF7" s="10"/>
      <c r="BG7" s="10">
        <v>108</v>
      </c>
      <c r="BH7" s="10">
        <v>54</v>
      </c>
      <c r="BI7" s="10">
        <v>7</v>
      </c>
      <c r="BJ7" s="10">
        <v>3</v>
      </c>
      <c r="BK7" s="10">
        <v>11</v>
      </c>
      <c r="BL7" s="10">
        <v>2</v>
      </c>
      <c r="BM7" s="10"/>
      <c r="BN7" s="10">
        <v>18</v>
      </c>
      <c r="BO7" s="10">
        <v>82</v>
      </c>
      <c r="BP7" s="10">
        <v>17</v>
      </c>
      <c r="BQ7" s="10">
        <v>40</v>
      </c>
      <c r="BR7" s="10">
        <v>21</v>
      </c>
      <c r="BS7" s="10">
        <v>8</v>
      </c>
      <c r="BT7" s="10"/>
      <c r="BU7" s="10">
        <v>125</v>
      </c>
      <c r="BV7" s="10">
        <v>61</v>
      </c>
      <c r="BW7" s="10"/>
      <c r="BX7" s="10">
        <v>59</v>
      </c>
      <c r="BY7" s="10">
        <v>127</v>
      </c>
      <c r="BZ7" s="10"/>
      <c r="CA7" s="10">
        <v>66</v>
      </c>
      <c r="CB7" s="10">
        <v>117</v>
      </c>
    </row>
    <row r="8" spans="2:80" ht="30" customHeight="1" x14ac:dyDescent="0.35">
      <c r="B8" s="11" t="s">
        <v>20</v>
      </c>
      <c r="C8" s="11">
        <v>177</v>
      </c>
      <c r="D8" s="11">
        <v>93</v>
      </c>
      <c r="E8" s="11">
        <v>84</v>
      </c>
      <c r="F8" s="11"/>
      <c r="G8" s="11">
        <v>54</v>
      </c>
      <c r="H8" s="11">
        <v>87</v>
      </c>
      <c r="I8" s="11">
        <v>36</v>
      </c>
      <c r="J8" s="11"/>
      <c r="K8" s="11">
        <v>77</v>
      </c>
      <c r="L8" s="11">
        <v>59</v>
      </c>
      <c r="M8" s="11">
        <v>21</v>
      </c>
      <c r="N8" s="11">
        <v>20</v>
      </c>
      <c r="O8" s="11"/>
      <c r="P8" s="11">
        <v>19</v>
      </c>
      <c r="Q8" s="11">
        <v>29</v>
      </c>
      <c r="R8" s="11">
        <v>14</v>
      </c>
      <c r="S8" s="11">
        <v>13</v>
      </c>
      <c r="T8" s="11">
        <v>15</v>
      </c>
      <c r="U8" s="11">
        <v>11</v>
      </c>
      <c r="V8" s="11">
        <v>16</v>
      </c>
      <c r="W8" s="11">
        <v>14</v>
      </c>
      <c r="X8" s="11">
        <v>15</v>
      </c>
      <c r="Y8" s="11">
        <v>17</v>
      </c>
      <c r="Z8" s="11">
        <v>8</v>
      </c>
      <c r="AA8" s="11">
        <v>6</v>
      </c>
      <c r="AB8" s="11"/>
      <c r="AC8" s="11">
        <v>18</v>
      </c>
      <c r="AD8" s="11">
        <v>53</v>
      </c>
      <c r="AE8" s="11">
        <v>40</v>
      </c>
      <c r="AF8" s="11">
        <v>58</v>
      </c>
      <c r="AG8" s="11"/>
      <c r="AH8" s="11">
        <v>96</v>
      </c>
      <c r="AI8" s="11">
        <v>45</v>
      </c>
      <c r="AJ8" s="11">
        <v>29</v>
      </c>
      <c r="AK8" s="11">
        <v>6</v>
      </c>
      <c r="AL8" s="11"/>
      <c r="AM8" s="11">
        <v>96</v>
      </c>
      <c r="AN8" s="11">
        <v>74</v>
      </c>
      <c r="AO8" s="11">
        <v>7</v>
      </c>
      <c r="AP8" s="11"/>
      <c r="AQ8" s="11">
        <v>80</v>
      </c>
      <c r="AR8" s="11">
        <v>41</v>
      </c>
      <c r="AS8" s="11">
        <v>20</v>
      </c>
      <c r="AT8" s="11">
        <v>5</v>
      </c>
      <c r="AU8" s="11">
        <v>18</v>
      </c>
      <c r="AV8" s="11"/>
      <c r="AW8" s="11" t="s">
        <v>136</v>
      </c>
      <c r="AX8" s="11" t="s">
        <v>136</v>
      </c>
      <c r="AY8" s="11" t="s">
        <v>136</v>
      </c>
      <c r="AZ8" s="11">
        <v>106</v>
      </c>
      <c r="BA8" s="11">
        <v>71</v>
      </c>
      <c r="BB8" s="11" t="s">
        <v>136</v>
      </c>
      <c r="BC8" s="11" t="s">
        <v>136</v>
      </c>
      <c r="BD8" s="11" t="s">
        <v>136</v>
      </c>
      <c r="BE8" s="11" t="s">
        <v>136</v>
      </c>
      <c r="BF8" s="11"/>
      <c r="BG8" s="11">
        <v>102</v>
      </c>
      <c r="BH8" s="11">
        <v>52</v>
      </c>
      <c r="BI8" s="11">
        <v>6</v>
      </c>
      <c r="BJ8" s="11">
        <v>3</v>
      </c>
      <c r="BK8" s="11">
        <v>11</v>
      </c>
      <c r="BL8" s="11">
        <v>2</v>
      </c>
      <c r="BM8" s="11"/>
      <c r="BN8" s="11">
        <v>18</v>
      </c>
      <c r="BO8" s="11">
        <v>78</v>
      </c>
      <c r="BP8" s="11">
        <v>16</v>
      </c>
      <c r="BQ8" s="11">
        <v>37</v>
      </c>
      <c r="BR8" s="11">
        <v>20</v>
      </c>
      <c r="BS8" s="11">
        <v>7</v>
      </c>
      <c r="BT8" s="11"/>
      <c r="BU8" s="11">
        <v>119</v>
      </c>
      <c r="BV8" s="11">
        <v>58</v>
      </c>
      <c r="BW8" s="11"/>
      <c r="BX8" s="11">
        <v>57</v>
      </c>
      <c r="BY8" s="11">
        <v>120</v>
      </c>
      <c r="BZ8" s="11"/>
      <c r="CA8" s="11">
        <v>62</v>
      </c>
      <c r="CB8" s="11">
        <v>111</v>
      </c>
    </row>
    <row r="9" spans="2:80" x14ac:dyDescent="0.35">
      <c r="B9" s="17" t="s">
        <v>93</v>
      </c>
      <c r="C9" s="16">
        <v>0.158822416165913</v>
      </c>
      <c r="D9" s="16">
        <v>0.10606452646134901</v>
      </c>
      <c r="E9" s="16">
        <v>0.21742860074974199</v>
      </c>
      <c r="F9" s="16"/>
      <c r="G9" s="16">
        <v>0.212901724983867</v>
      </c>
      <c r="H9" s="16">
        <v>0.17440394190231701</v>
      </c>
      <c r="I9" s="16">
        <v>3.9411658309786601E-2</v>
      </c>
      <c r="J9" s="16"/>
      <c r="K9" s="16">
        <v>0.122617317286845</v>
      </c>
      <c r="L9" s="16">
        <v>0.19314441950129899</v>
      </c>
      <c r="M9" s="16">
        <v>0.177478004096847</v>
      </c>
      <c r="N9" s="16">
        <v>0.17811322474612001</v>
      </c>
      <c r="O9" s="16"/>
      <c r="P9" s="16">
        <v>0.20535405647732599</v>
      </c>
      <c r="Q9" s="16">
        <v>0.12206474712734</v>
      </c>
      <c r="R9" s="16">
        <v>0.132592699166378</v>
      </c>
      <c r="S9" s="16">
        <v>0.27015742392050501</v>
      </c>
      <c r="T9" s="16">
        <v>0.12262787418773199</v>
      </c>
      <c r="U9" s="16">
        <v>0</v>
      </c>
      <c r="V9" s="16">
        <v>0.17182605521713601</v>
      </c>
      <c r="W9" s="16">
        <v>5.9242757127947299E-2</v>
      </c>
      <c r="X9" s="16">
        <v>0.114276425579125</v>
      </c>
      <c r="Y9" s="16">
        <v>0.33023286308799699</v>
      </c>
      <c r="Z9" s="16">
        <v>0.32747987014492802</v>
      </c>
      <c r="AA9" s="16">
        <v>0</v>
      </c>
      <c r="AB9" s="16"/>
      <c r="AC9" s="16">
        <v>0.41652259950684201</v>
      </c>
      <c r="AD9" s="16">
        <v>0.13246634481164099</v>
      </c>
      <c r="AE9" s="16">
        <v>8.9912967665947904E-2</v>
      </c>
      <c r="AF9" s="16">
        <v>0.13964869336257299</v>
      </c>
      <c r="AG9" s="16"/>
      <c r="AH9" s="16">
        <v>0.16373793585367699</v>
      </c>
      <c r="AI9" s="16">
        <v>0.229568264854594</v>
      </c>
      <c r="AJ9" s="16">
        <v>7.23274756328674E-2</v>
      </c>
      <c r="AK9" s="16">
        <v>0</v>
      </c>
      <c r="AL9" s="16"/>
      <c r="AM9" s="16">
        <v>0.1781431430141</v>
      </c>
      <c r="AN9" s="16">
        <v>0.131403095763204</v>
      </c>
      <c r="AO9" s="16">
        <v>0.185742562156098</v>
      </c>
      <c r="AP9" s="16"/>
      <c r="AQ9" s="16">
        <v>0.13069099222891201</v>
      </c>
      <c r="AR9" s="16">
        <v>0.22595950652498301</v>
      </c>
      <c r="AS9" s="16">
        <v>9.0773034521652807E-2</v>
      </c>
      <c r="AT9" s="16">
        <v>0</v>
      </c>
      <c r="AU9" s="16">
        <v>0.21146318820207</v>
      </c>
      <c r="AV9" s="16"/>
      <c r="AW9" s="16" t="s">
        <v>137</v>
      </c>
      <c r="AX9" s="16" t="s">
        <v>137</v>
      </c>
      <c r="AY9" s="16" t="s">
        <v>137</v>
      </c>
      <c r="AZ9" s="16">
        <v>0.14746604994042001</v>
      </c>
      <c r="BA9" s="16">
        <v>0.175695088056496</v>
      </c>
      <c r="BB9" s="16" t="s">
        <v>137</v>
      </c>
      <c r="BC9" s="16" t="s">
        <v>137</v>
      </c>
      <c r="BD9" s="16" t="s">
        <v>137</v>
      </c>
      <c r="BE9" s="16" t="s">
        <v>137</v>
      </c>
      <c r="BF9" s="16"/>
      <c r="BG9" s="16">
        <v>0.13168784531515301</v>
      </c>
      <c r="BH9" s="16">
        <v>0.179394666876314</v>
      </c>
      <c r="BI9" s="16">
        <v>0.55989280404752295</v>
      </c>
      <c r="BJ9" s="16">
        <v>0.33608063337263999</v>
      </c>
      <c r="BK9" s="16">
        <v>8.2265719372778406E-2</v>
      </c>
      <c r="BL9" s="16">
        <v>0</v>
      </c>
      <c r="BM9" s="16"/>
      <c r="BN9" s="16">
        <v>0.26059899527244501</v>
      </c>
      <c r="BO9" s="16">
        <v>0.15056307968560001</v>
      </c>
      <c r="BP9" s="16">
        <v>0.222037976586896</v>
      </c>
      <c r="BQ9" s="16">
        <v>9.5450550916706303E-2</v>
      </c>
      <c r="BR9" s="16">
        <v>8.7964813224054E-2</v>
      </c>
      <c r="BS9" s="16">
        <v>0.37329500295423501</v>
      </c>
      <c r="BT9" s="16"/>
      <c r="BU9" s="16">
        <v>0.154509928945327</v>
      </c>
      <c r="BV9" s="16">
        <v>0.167752235353129</v>
      </c>
      <c r="BW9" s="16"/>
      <c r="BX9" s="16">
        <v>0.111062842356798</v>
      </c>
      <c r="BY9" s="16">
        <v>0.18144372290084601</v>
      </c>
      <c r="BZ9" s="16"/>
      <c r="CA9" s="16">
        <v>0.147387934967593</v>
      </c>
      <c r="CB9" s="16">
        <v>0.161741772406784</v>
      </c>
    </row>
    <row r="10" spans="2:80" x14ac:dyDescent="0.35">
      <c r="B10" s="17" t="s">
        <v>94</v>
      </c>
      <c r="C10" s="16">
        <v>0.320866193662943</v>
      </c>
      <c r="D10" s="16">
        <v>0.27284820248122899</v>
      </c>
      <c r="E10" s="16">
        <v>0.37420705453321201</v>
      </c>
      <c r="F10" s="16"/>
      <c r="G10" s="16">
        <v>0.40043406012072402</v>
      </c>
      <c r="H10" s="16">
        <v>0.329267248610284</v>
      </c>
      <c r="I10" s="16">
        <v>0.180393673563464</v>
      </c>
      <c r="J10" s="16"/>
      <c r="K10" s="16">
        <v>0.29285063814662099</v>
      </c>
      <c r="L10" s="16">
        <v>0.38468082495612999</v>
      </c>
      <c r="M10" s="16">
        <v>0.28014866388380499</v>
      </c>
      <c r="N10" s="16">
        <v>0.28171571323843803</v>
      </c>
      <c r="O10" s="16"/>
      <c r="P10" s="16">
        <v>0.32533903185498603</v>
      </c>
      <c r="Q10" s="16">
        <v>0.31176738774891899</v>
      </c>
      <c r="R10" s="16">
        <v>0.26308150278810699</v>
      </c>
      <c r="S10" s="16">
        <v>0.39267946213691501</v>
      </c>
      <c r="T10" s="16">
        <v>0.49103494594187402</v>
      </c>
      <c r="U10" s="16">
        <v>0.198993360125888</v>
      </c>
      <c r="V10" s="16">
        <v>0.23021708018544201</v>
      </c>
      <c r="W10" s="16">
        <v>0.231475007013109</v>
      </c>
      <c r="X10" s="16">
        <v>0.41129125200329297</v>
      </c>
      <c r="Y10" s="16">
        <v>0.388314428090974</v>
      </c>
      <c r="Z10" s="16">
        <v>0.44471193804266301</v>
      </c>
      <c r="AA10" s="16">
        <v>0</v>
      </c>
      <c r="AB10" s="16"/>
      <c r="AC10" s="16">
        <v>0.205734607278726</v>
      </c>
      <c r="AD10" s="16">
        <v>0.38180554757255297</v>
      </c>
      <c r="AE10" s="16">
        <v>0.33620335297362203</v>
      </c>
      <c r="AF10" s="16">
        <v>0.28919828265085401</v>
      </c>
      <c r="AG10" s="16"/>
      <c r="AH10" s="16">
        <v>0.28720484441538902</v>
      </c>
      <c r="AI10" s="16">
        <v>0.30913106912216698</v>
      </c>
      <c r="AJ10" s="16">
        <v>0.34379094912609198</v>
      </c>
      <c r="AK10" s="16">
        <v>0.71497472558521202</v>
      </c>
      <c r="AL10" s="16"/>
      <c r="AM10" s="16">
        <v>0.29288450689095702</v>
      </c>
      <c r="AN10" s="16">
        <v>0.37211785849128998</v>
      </c>
      <c r="AO10" s="16">
        <v>0.15373050121924001</v>
      </c>
      <c r="AP10" s="16"/>
      <c r="AQ10" s="16">
        <v>0.30097706508334499</v>
      </c>
      <c r="AR10" s="16">
        <v>0.401101705418411</v>
      </c>
      <c r="AS10" s="16">
        <v>0.35480019710413901</v>
      </c>
      <c r="AT10" s="16">
        <v>0.394690119001259</v>
      </c>
      <c r="AU10" s="16">
        <v>0.17560286459240501</v>
      </c>
      <c r="AV10" s="16"/>
      <c r="AW10" s="16" t="s">
        <v>137</v>
      </c>
      <c r="AX10" s="16" t="s">
        <v>137</v>
      </c>
      <c r="AY10" s="16" t="s">
        <v>137</v>
      </c>
      <c r="AZ10" s="16">
        <v>0.343180088046798</v>
      </c>
      <c r="BA10" s="16">
        <v>0.287713421811083</v>
      </c>
      <c r="BB10" s="16" t="s">
        <v>137</v>
      </c>
      <c r="BC10" s="16" t="s">
        <v>137</v>
      </c>
      <c r="BD10" s="16" t="s">
        <v>137</v>
      </c>
      <c r="BE10" s="16" t="s">
        <v>137</v>
      </c>
      <c r="BF10" s="16"/>
      <c r="BG10" s="16">
        <v>0.217361812196501</v>
      </c>
      <c r="BH10" s="16">
        <v>0.44345871105836998</v>
      </c>
      <c r="BI10" s="16">
        <v>0.44010719595247699</v>
      </c>
      <c r="BJ10" s="16">
        <v>0.32268665371067601</v>
      </c>
      <c r="BK10" s="16">
        <v>0.647273582961849</v>
      </c>
      <c r="BL10" s="16">
        <v>0.49243478263278101</v>
      </c>
      <c r="BM10" s="16"/>
      <c r="BN10" s="16">
        <v>0.53200020872012099</v>
      </c>
      <c r="BO10" s="16">
        <v>0.35010502023335099</v>
      </c>
      <c r="BP10" s="16">
        <v>0.38570237665218099</v>
      </c>
      <c r="BQ10" s="16">
        <v>0.222407346044038</v>
      </c>
      <c r="BR10" s="16">
        <v>0.26437738167258201</v>
      </c>
      <c r="BS10" s="16">
        <v>0</v>
      </c>
      <c r="BT10" s="16"/>
      <c r="BU10" s="16">
        <v>0.31779169906601701</v>
      </c>
      <c r="BV10" s="16">
        <v>0.32723251533261799</v>
      </c>
      <c r="BW10" s="16"/>
      <c r="BX10" s="16">
        <v>0.28226459348183702</v>
      </c>
      <c r="BY10" s="16">
        <v>0.33914982914189601</v>
      </c>
      <c r="BZ10" s="16"/>
      <c r="CA10" s="16">
        <v>0.37328908808155897</v>
      </c>
      <c r="CB10" s="16">
        <v>0.29187784136470302</v>
      </c>
    </row>
    <row r="11" spans="2:80" ht="29" x14ac:dyDescent="0.35">
      <c r="B11" s="17" t="s">
        <v>95</v>
      </c>
      <c r="C11" s="16">
        <v>0.25179544612844201</v>
      </c>
      <c r="D11" s="16">
        <v>0.26942406447169898</v>
      </c>
      <c r="E11" s="16">
        <v>0.232212667773049</v>
      </c>
      <c r="F11" s="16"/>
      <c r="G11" s="16">
        <v>0.13973726826296501</v>
      </c>
      <c r="H11" s="16">
        <v>0.26484903247619801</v>
      </c>
      <c r="I11" s="16">
        <v>0.38928622634144999</v>
      </c>
      <c r="J11" s="16"/>
      <c r="K11" s="16">
        <v>0.29129946734001</v>
      </c>
      <c r="L11" s="16">
        <v>0.17802198527732599</v>
      </c>
      <c r="M11" s="16">
        <v>0.26503894271348399</v>
      </c>
      <c r="N11" s="16">
        <v>0.30439792651182701</v>
      </c>
      <c r="O11" s="16"/>
      <c r="P11" s="16">
        <v>0.40277511501118801</v>
      </c>
      <c r="Q11" s="16">
        <v>0.32170088240684802</v>
      </c>
      <c r="R11" s="16">
        <v>0.34089266186415002</v>
      </c>
      <c r="S11" s="16">
        <v>6.5151183611539001E-2</v>
      </c>
      <c r="T11" s="16">
        <v>0.25311812410534401</v>
      </c>
      <c r="U11" s="16">
        <v>0.29605265441702</v>
      </c>
      <c r="V11" s="16">
        <v>0.173151791463101</v>
      </c>
      <c r="W11" s="16">
        <v>0.23702768209604799</v>
      </c>
      <c r="X11" s="16">
        <v>0.17428543878622901</v>
      </c>
      <c r="Y11" s="16">
        <v>0.11136117449182199</v>
      </c>
      <c r="Z11" s="16">
        <v>0.22780819181240899</v>
      </c>
      <c r="AA11" s="16">
        <v>0.40201900053060602</v>
      </c>
      <c r="AB11" s="16"/>
      <c r="AC11" s="16">
        <v>0.215164682913179</v>
      </c>
      <c r="AD11" s="16">
        <v>0.26874220242730601</v>
      </c>
      <c r="AE11" s="16">
        <v>0.22765653419651299</v>
      </c>
      <c r="AF11" s="16">
        <v>0.25879806012718498</v>
      </c>
      <c r="AG11" s="16"/>
      <c r="AH11" s="16">
        <v>0.23417741551444399</v>
      </c>
      <c r="AI11" s="16">
        <v>0.269902075230254</v>
      </c>
      <c r="AJ11" s="16">
        <v>0.31293537212026801</v>
      </c>
      <c r="AK11" s="16">
        <v>0.144489759411392</v>
      </c>
      <c r="AL11" s="16"/>
      <c r="AM11" s="16">
        <v>0.25493165812075502</v>
      </c>
      <c r="AN11" s="16">
        <v>0.27041487530141001</v>
      </c>
      <c r="AO11" s="16">
        <v>0</v>
      </c>
      <c r="AP11" s="16"/>
      <c r="AQ11" s="16">
        <v>0.27631582410146499</v>
      </c>
      <c r="AR11" s="16">
        <v>0.23489197812038901</v>
      </c>
      <c r="AS11" s="16">
        <v>0.28163558870446798</v>
      </c>
      <c r="AT11" s="16">
        <v>0.207291903582389</v>
      </c>
      <c r="AU11" s="16">
        <v>0.15683886975380101</v>
      </c>
      <c r="AV11" s="16"/>
      <c r="AW11" s="16" t="s">
        <v>137</v>
      </c>
      <c r="AX11" s="16" t="s">
        <v>137</v>
      </c>
      <c r="AY11" s="16" t="s">
        <v>137</v>
      </c>
      <c r="AZ11" s="16">
        <v>0.21673253333169701</v>
      </c>
      <c r="BA11" s="16">
        <v>0.30389001682127498</v>
      </c>
      <c r="BB11" s="16" t="s">
        <v>137</v>
      </c>
      <c r="BC11" s="16" t="s">
        <v>137</v>
      </c>
      <c r="BD11" s="16" t="s">
        <v>137</v>
      </c>
      <c r="BE11" s="16" t="s">
        <v>137</v>
      </c>
      <c r="BF11" s="16"/>
      <c r="BG11" s="16">
        <v>0.28713306985403497</v>
      </c>
      <c r="BH11" s="16">
        <v>0.25332925249925697</v>
      </c>
      <c r="BI11" s="16">
        <v>0</v>
      </c>
      <c r="BJ11" s="16">
        <v>0</v>
      </c>
      <c r="BK11" s="16">
        <v>0.18869768366449</v>
      </c>
      <c r="BL11" s="16">
        <v>0</v>
      </c>
      <c r="BM11" s="16"/>
      <c r="BN11" s="16">
        <v>6.7073879752027707E-2</v>
      </c>
      <c r="BO11" s="16">
        <v>0.1972598643531</v>
      </c>
      <c r="BP11" s="16">
        <v>0.26592721683430698</v>
      </c>
      <c r="BQ11" s="16">
        <v>0.40157262465904098</v>
      </c>
      <c r="BR11" s="16">
        <v>0.34711381377727901</v>
      </c>
      <c r="BS11" s="16">
        <v>0.23872817146265399</v>
      </c>
      <c r="BT11" s="16"/>
      <c r="BU11" s="16">
        <v>0.23115304731554201</v>
      </c>
      <c r="BV11" s="16">
        <v>0.29453943110993402</v>
      </c>
      <c r="BW11" s="16"/>
      <c r="BX11" s="16">
        <v>0.22835054298444499</v>
      </c>
      <c r="BY11" s="16">
        <v>0.26290011694294502</v>
      </c>
      <c r="BZ11" s="16"/>
      <c r="CA11" s="16">
        <v>0.215655745477005</v>
      </c>
      <c r="CB11" s="16">
        <v>0.26791742158941301</v>
      </c>
    </row>
    <row r="12" spans="2:80" x14ac:dyDescent="0.35">
      <c r="B12" s="17" t="s">
        <v>96</v>
      </c>
      <c r="C12" s="16">
        <v>0.15816791265483701</v>
      </c>
      <c r="D12" s="16">
        <v>0.22021536514964499</v>
      </c>
      <c r="E12" s="16">
        <v>8.9242402665144896E-2</v>
      </c>
      <c r="F12" s="16"/>
      <c r="G12" s="16">
        <v>0.21721989652266199</v>
      </c>
      <c r="H12" s="16">
        <v>8.6809851841618199E-2</v>
      </c>
      <c r="I12" s="16">
        <v>0.24206301992234999</v>
      </c>
      <c r="J12" s="16"/>
      <c r="K12" s="16">
        <v>0.157514366054613</v>
      </c>
      <c r="L12" s="16">
        <v>0.13387599360115601</v>
      </c>
      <c r="M12" s="16">
        <v>0.23730304479329101</v>
      </c>
      <c r="N12" s="16">
        <v>0.151193248173424</v>
      </c>
      <c r="O12" s="16"/>
      <c r="P12" s="16">
        <v>6.6531796656499803E-2</v>
      </c>
      <c r="Q12" s="16">
        <v>0.121832107534123</v>
      </c>
      <c r="R12" s="16">
        <v>0.132762029573159</v>
      </c>
      <c r="S12" s="16">
        <v>0.13600596516551999</v>
      </c>
      <c r="T12" s="16">
        <v>0.13321905576505</v>
      </c>
      <c r="U12" s="16">
        <v>0.40861126126954</v>
      </c>
      <c r="V12" s="16">
        <v>0.24349026758779099</v>
      </c>
      <c r="W12" s="16">
        <v>0.169761935038723</v>
      </c>
      <c r="X12" s="16">
        <v>0.184260150250321</v>
      </c>
      <c r="Y12" s="16">
        <v>0.17009153432920701</v>
      </c>
      <c r="Z12" s="16">
        <v>0</v>
      </c>
      <c r="AA12" s="16">
        <v>0.18853725776139901</v>
      </c>
      <c r="AB12" s="16"/>
      <c r="AC12" s="16">
        <v>0.113325329276944</v>
      </c>
      <c r="AD12" s="16">
        <v>0.13561282495938301</v>
      </c>
      <c r="AE12" s="16">
        <v>0.225510390006427</v>
      </c>
      <c r="AF12" s="16">
        <v>0.14836973124791</v>
      </c>
      <c r="AG12" s="16"/>
      <c r="AH12" s="16">
        <v>0.19924836601663301</v>
      </c>
      <c r="AI12" s="16">
        <v>0.109474791165871</v>
      </c>
      <c r="AJ12" s="16">
        <v>0.13696435711874699</v>
      </c>
      <c r="AK12" s="16">
        <v>0</v>
      </c>
      <c r="AL12" s="16"/>
      <c r="AM12" s="16">
        <v>0.17377183700874199</v>
      </c>
      <c r="AN12" s="16">
        <v>0.13986753061301299</v>
      </c>
      <c r="AO12" s="16">
        <v>0.13722468136355701</v>
      </c>
      <c r="AP12" s="16"/>
      <c r="AQ12" s="16">
        <v>0.18888714588783301</v>
      </c>
      <c r="AR12" s="16">
        <v>9.6112192995116696E-2</v>
      </c>
      <c r="AS12" s="16">
        <v>0.22825607014354901</v>
      </c>
      <c r="AT12" s="16">
        <v>0.20403041240997699</v>
      </c>
      <c r="AU12" s="16">
        <v>9.7980313212359602E-2</v>
      </c>
      <c r="AV12" s="16"/>
      <c r="AW12" s="16" t="s">
        <v>137</v>
      </c>
      <c r="AX12" s="16" t="s">
        <v>137</v>
      </c>
      <c r="AY12" s="16" t="s">
        <v>137</v>
      </c>
      <c r="AZ12" s="16">
        <v>0.161567027143589</v>
      </c>
      <c r="BA12" s="16">
        <v>0.15311769303806499</v>
      </c>
      <c r="BB12" s="16" t="s">
        <v>137</v>
      </c>
      <c r="BC12" s="16" t="s">
        <v>137</v>
      </c>
      <c r="BD12" s="16" t="s">
        <v>137</v>
      </c>
      <c r="BE12" s="16" t="s">
        <v>137</v>
      </c>
      <c r="BF12" s="16"/>
      <c r="BG12" s="16">
        <v>0.20619745385507299</v>
      </c>
      <c r="BH12" s="16">
        <v>7.5226678579933107E-2</v>
      </c>
      <c r="BI12" s="16">
        <v>0</v>
      </c>
      <c r="BJ12" s="16">
        <v>0.341232712916684</v>
      </c>
      <c r="BK12" s="16">
        <v>0</v>
      </c>
      <c r="BL12" s="16">
        <v>0.50756521736721905</v>
      </c>
      <c r="BM12" s="16"/>
      <c r="BN12" s="16">
        <v>9.1825048728340505E-2</v>
      </c>
      <c r="BO12" s="16">
        <v>0.234968607885993</v>
      </c>
      <c r="BP12" s="16">
        <v>0</v>
      </c>
      <c r="BQ12" s="16">
        <v>0.130471186116909</v>
      </c>
      <c r="BR12" s="16">
        <v>0.102107699067729</v>
      </c>
      <c r="BS12" s="16">
        <v>0.142532360842895</v>
      </c>
      <c r="BT12" s="16"/>
      <c r="BU12" s="16">
        <v>0.15680846708399801</v>
      </c>
      <c r="BV12" s="16">
        <v>0.160982901435444</v>
      </c>
      <c r="BW12" s="16"/>
      <c r="BX12" s="16">
        <v>0.14388656990076601</v>
      </c>
      <c r="BY12" s="16">
        <v>0.16493226604538</v>
      </c>
      <c r="BZ12" s="16"/>
      <c r="CA12" s="16">
        <v>0.109918030192116</v>
      </c>
      <c r="CB12" s="16">
        <v>0.189480488524573</v>
      </c>
    </row>
    <row r="13" spans="2:80" x14ac:dyDescent="0.35">
      <c r="B13" s="17" t="s">
        <v>97</v>
      </c>
      <c r="C13" s="16">
        <v>9.6097594458719293E-2</v>
      </c>
      <c r="D13" s="16">
        <v>0.11321132349011701</v>
      </c>
      <c r="E13" s="16">
        <v>7.7086781703542995E-2</v>
      </c>
      <c r="F13" s="16"/>
      <c r="G13" s="16">
        <v>1.4542050499527E-2</v>
      </c>
      <c r="H13" s="16">
        <v>0.135200879259263</v>
      </c>
      <c r="I13" s="16">
        <v>0.124381495634332</v>
      </c>
      <c r="J13" s="16"/>
      <c r="K13" s="16">
        <v>0.13571821117191099</v>
      </c>
      <c r="L13" s="16">
        <v>8.16070770575614E-2</v>
      </c>
      <c r="M13" s="16">
        <v>0</v>
      </c>
      <c r="N13" s="16">
        <v>8.4579887330191506E-2</v>
      </c>
      <c r="O13" s="16"/>
      <c r="P13" s="16">
        <v>0</v>
      </c>
      <c r="Q13" s="16">
        <v>0.12263487518277</v>
      </c>
      <c r="R13" s="16">
        <v>0.13067110660820599</v>
      </c>
      <c r="S13" s="16">
        <v>0.13600596516551999</v>
      </c>
      <c r="T13" s="16">
        <v>0</v>
      </c>
      <c r="U13" s="16">
        <v>9.6342724187552006E-2</v>
      </c>
      <c r="V13" s="16">
        <v>0.18131480554653001</v>
      </c>
      <c r="W13" s="16">
        <v>0.12027778873848299</v>
      </c>
      <c r="X13" s="16">
        <v>0.115886733381032</v>
      </c>
      <c r="Y13" s="16">
        <v>0</v>
      </c>
      <c r="Z13" s="16">
        <v>0</v>
      </c>
      <c r="AA13" s="16">
        <v>0.40944374170799502</v>
      </c>
      <c r="AB13" s="16"/>
      <c r="AC13" s="16">
        <v>4.9252781024309598E-2</v>
      </c>
      <c r="AD13" s="16">
        <v>6.5814448443462903E-2</v>
      </c>
      <c r="AE13" s="16">
        <v>9.8586221504381497E-2</v>
      </c>
      <c r="AF13" s="16">
        <v>0.149873257098805</v>
      </c>
      <c r="AG13" s="16"/>
      <c r="AH13" s="16">
        <v>8.9309453048227697E-2</v>
      </c>
      <c r="AI13" s="16">
        <v>8.1923799627113603E-2</v>
      </c>
      <c r="AJ13" s="16">
        <v>0.13398184600202601</v>
      </c>
      <c r="AK13" s="16">
        <v>0.14053551500339501</v>
      </c>
      <c r="AL13" s="16"/>
      <c r="AM13" s="16">
        <v>0.10026885496544601</v>
      </c>
      <c r="AN13" s="16">
        <v>6.3285691136179101E-2</v>
      </c>
      <c r="AO13" s="16">
        <v>0.40051266647148098</v>
      </c>
      <c r="AP13" s="16"/>
      <c r="AQ13" s="16">
        <v>9.2132688272386506E-2</v>
      </c>
      <c r="AR13" s="16">
        <v>2.1829582525115701E-2</v>
      </c>
      <c r="AS13" s="16">
        <v>4.4535109526191601E-2</v>
      </c>
      <c r="AT13" s="16">
        <v>0.19398756500637501</v>
      </c>
      <c r="AU13" s="16">
        <v>0.31337238146507401</v>
      </c>
      <c r="AV13" s="16"/>
      <c r="AW13" s="16" t="s">
        <v>137</v>
      </c>
      <c r="AX13" s="16" t="s">
        <v>137</v>
      </c>
      <c r="AY13" s="16" t="s">
        <v>137</v>
      </c>
      <c r="AZ13" s="16">
        <v>0.114997742720462</v>
      </c>
      <c r="BA13" s="16">
        <v>6.8016781109471E-2</v>
      </c>
      <c r="BB13" s="16" t="s">
        <v>137</v>
      </c>
      <c r="BC13" s="16" t="s">
        <v>137</v>
      </c>
      <c r="BD13" s="16" t="s">
        <v>137</v>
      </c>
      <c r="BE13" s="16" t="s">
        <v>137</v>
      </c>
      <c r="BF13" s="16"/>
      <c r="BG13" s="16">
        <v>0.157619818779239</v>
      </c>
      <c r="BH13" s="16">
        <v>0</v>
      </c>
      <c r="BI13" s="16">
        <v>0</v>
      </c>
      <c r="BJ13" s="16">
        <v>0</v>
      </c>
      <c r="BK13" s="16">
        <v>8.1763014000882497E-2</v>
      </c>
      <c r="BL13" s="16">
        <v>0</v>
      </c>
      <c r="BM13" s="16"/>
      <c r="BN13" s="16">
        <v>4.8501867527065201E-2</v>
      </c>
      <c r="BO13" s="16">
        <v>5.6533351519483299E-2</v>
      </c>
      <c r="BP13" s="16">
        <v>0.126332429926616</v>
      </c>
      <c r="BQ13" s="16">
        <v>0.1047233835987</v>
      </c>
      <c r="BR13" s="16">
        <v>0.19843629225835599</v>
      </c>
      <c r="BS13" s="16">
        <v>0.245444464740216</v>
      </c>
      <c r="BT13" s="16"/>
      <c r="BU13" s="16">
        <v>0.118604441769212</v>
      </c>
      <c r="BV13" s="16">
        <v>4.94929167688744E-2</v>
      </c>
      <c r="BW13" s="16"/>
      <c r="BX13" s="16">
        <v>0.204532043436705</v>
      </c>
      <c r="BY13" s="16">
        <v>4.4737652664256999E-2</v>
      </c>
      <c r="BZ13" s="16"/>
      <c r="CA13" s="16">
        <v>0.140613954652058</v>
      </c>
      <c r="CB13" s="16">
        <v>7.3723115845478901E-2</v>
      </c>
    </row>
    <row r="14" spans="2:80" x14ac:dyDescent="0.35">
      <c r="B14" s="17" t="s">
        <v>177</v>
      </c>
      <c r="C14" s="18">
        <v>1.42504369291458E-2</v>
      </c>
      <c r="D14" s="18">
        <v>1.8236517945962101E-2</v>
      </c>
      <c r="E14" s="18">
        <v>9.8224925753096597E-3</v>
      </c>
      <c r="F14" s="18"/>
      <c r="G14" s="18">
        <v>1.5164999610254399E-2</v>
      </c>
      <c r="H14" s="18">
        <v>9.4690459103210604E-3</v>
      </c>
      <c r="I14" s="18">
        <v>2.44639262286169E-2</v>
      </c>
      <c r="J14" s="18"/>
      <c r="K14" s="18">
        <v>0</v>
      </c>
      <c r="L14" s="18">
        <v>2.86696996065272E-2</v>
      </c>
      <c r="M14" s="18">
        <v>4.0031344512573799E-2</v>
      </c>
      <c r="N14" s="18">
        <v>0</v>
      </c>
      <c r="O14" s="18"/>
      <c r="P14" s="18">
        <v>0</v>
      </c>
      <c r="Q14" s="18">
        <v>0</v>
      </c>
      <c r="R14" s="18">
        <v>0</v>
      </c>
      <c r="S14" s="18">
        <v>0</v>
      </c>
      <c r="T14" s="18">
        <v>0</v>
      </c>
      <c r="U14" s="18">
        <v>0</v>
      </c>
      <c r="V14" s="18">
        <v>0</v>
      </c>
      <c r="W14" s="18">
        <v>0.18221482998569</v>
      </c>
      <c r="X14" s="18">
        <v>0</v>
      </c>
      <c r="Y14" s="18">
        <v>0</v>
      </c>
      <c r="Z14" s="18">
        <v>0</v>
      </c>
      <c r="AA14" s="18">
        <v>0</v>
      </c>
      <c r="AB14" s="18"/>
      <c r="AC14" s="18">
        <v>0</v>
      </c>
      <c r="AD14" s="18">
        <v>1.5558631785653899E-2</v>
      </c>
      <c r="AE14" s="18">
        <v>2.2130533653109099E-2</v>
      </c>
      <c r="AF14" s="18">
        <v>1.41119755126722E-2</v>
      </c>
      <c r="AG14" s="18"/>
      <c r="AH14" s="18">
        <v>2.6321985151629399E-2</v>
      </c>
      <c r="AI14" s="18">
        <v>0</v>
      </c>
      <c r="AJ14" s="18">
        <v>0</v>
      </c>
      <c r="AK14" s="18">
        <v>0</v>
      </c>
      <c r="AL14" s="18"/>
      <c r="AM14" s="18">
        <v>0</v>
      </c>
      <c r="AN14" s="18">
        <v>2.2910948694904999E-2</v>
      </c>
      <c r="AO14" s="18">
        <v>0.122789588789623</v>
      </c>
      <c r="AP14" s="18"/>
      <c r="AQ14" s="18">
        <v>1.09962844260574E-2</v>
      </c>
      <c r="AR14" s="18">
        <v>2.0105034415983599E-2</v>
      </c>
      <c r="AS14" s="18">
        <v>0</v>
      </c>
      <c r="AT14" s="18">
        <v>0</v>
      </c>
      <c r="AU14" s="18">
        <v>4.4742382774289602E-2</v>
      </c>
      <c r="AV14" s="18"/>
      <c r="AW14" s="18" t="s">
        <v>137</v>
      </c>
      <c r="AX14" s="18" t="s">
        <v>137</v>
      </c>
      <c r="AY14" s="18" t="s">
        <v>137</v>
      </c>
      <c r="AZ14" s="18">
        <v>1.6056558817033401E-2</v>
      </c>
      <c r="BA14" s="18">
        <v>1.1566999163611201E-2</v>
      </c>
      <c r="BB14" s="18" t="s">
        <v>137</v>
      </c>
      <c r="BC14" s="18" t="s">
        <v>137</v>
      </c>
      <c r="BD14" s="18" t="s">
        <v>137</v>
      </c>
      <c r="BE14" s="18" t="s">
        <v>137</v>
      </c>
      <c r="BF14" s="18"/>
      <c r="BG14" s="18">
        <v>0</v>
      </c>
      <c r="BH14" s="18">
        <v>4.85906909861262E-2</v>
      </c>
      <c r="BI14" s="18">
        <v>0</v>
      </c>
      <c r="BJ14" s="18">
        <v>0</v>
      </c>
      <c r="BK14" s="18">
        <v>0</v>
      </c>
      <c r="BL14" s="18">
        <v>0</v>
      </c>
      <c r="BM14" s="18"/>
      <c r="BN14" s="18">
        <v>0</v>
      </c>
      <c r="BO14" s="18">
        <v>1.0570076322472E-2</v>
      </c>
      <c r="BP14" s="18">
        <v>0</v>
      </c>
      <c r="BQ14" s="18">
        <v>4.5374908664605598E-2</v>
      </c>
      <c r="BR14" s="18">
        <v>0</v>
      </c>
      <c r="BS14" s="18">
        <v>0</v>
      </c>
      <c r="BT14" s="18"/>
      <c r="BU14" s="18">
        <v>2.1132415819903799E-2</v>
      </c>
      <c r="BV14" s="18">
        <v>0</v>
      </c>
      <c r="BW14" s="18"/>
      <c r="BX14" s="18">
        <v>2.9903407839449399E-2</v>
      </c>
      <c r="BY14" s="18">
        <v>6.8364123046759902E-3</v>
      </c>
      <c r="BZ14" s="18"/>
      <c r="CA14" s="18">
        <v>1.3135246629669001E-2</v>
      </c>
      <c r="CB14" s="18">
        <v>1.5259360269048301E-2</v>
      </c>
    </row>
    <row r="15" spans="2:80" x14ac:dyDescent="0.35">
      <c r="B15" s="15" t="s">
        <v>165</v>
      </c>
    </row>
    <row r="16" spans="2:80" x14ac:dyDescent="0.35">
      <c r="B16" t="s">
        <v>101</v>
      </c>
    </row>
    <row r="17" spans="2:2" x14ac:dyDescent="0.35">
      <c r="B17" t="s">
        <v>102</v>
      </c>
    </row>
    <row r="19" spans="2:2" x14ac:dyDescent="0.35">
      <c r="B19"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B22"/>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186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186</v>
      </c>
      <c r="D7" s="10">
        <v>98</v>
      </c>
      <c r="E7" s="10">
        <v>88</v>
      </c>
      <c r="F7" s="10"/>
      <c r="G7" s="10">
        <v>60</v>
      </c>
      <c r="H7" s="10">
        <v>93</v>
      </c>
      <c r="I7" s="10">
        <v>33</v>
      </c>
      <c r="J7" s="10"/>
      <c r="K7" s="10">
        <v>80</v>
      </c>
      <c r="L7" s="10">
        <v>63</v>
      </c>
      <c r="M7" s="10">
        <v>22</v>
      </c>
      <c r="N7" s="10">
        <v>21</v>
      </c>
      <c r="O7" s="10"/>
      <c r="P7" s="10">
        <v>15</v>
      </c>
      <c r="Q7" s="10">
        <v>32</v>
      </c>
      <c r="R7" s="10">
        <v>15</v>
      </c>
      <c r="S7" s="10">
        <v>15</v>
      </c>
      <c r="T7" s="10">
        <v>16</v>
      </c>
      <c r="U7" s="10">
        <v>10</v>
      </c>
      <c r="V7" s="10">
        <v>17</v>
      </c>
      <c r="W7" s="10">
        <v>17</v>
      </c>
      <c r="X7" s="10">
        <v>17</v>
      </c>
      <c r="Y7" s="10">
        <v>18</v>
      </c>
      <c r="Z7" s="10">
        <v>9</v>
      </c>
      <c r="AA7" s="10">
        <v>5</v>
      </c>
      <c r="AB7" s="10"/>
      <c r="AC7" s="10">
        <v>19</v>
      </c>
      <c r="AD7" s="10">
        <v>58</v>
      </c>
      <c r="AE7" s="10">
        <v>41</v>
      </c>
      <c r="AF7" s="10">
        <v>60</v>
      </c>
      <c r="AG7" s="10"/>
      <c r="AH7" s="10">
        <v>102</v>
      </c>
      <c r="AI7" s="10">
        <v>47</v>
      </c>
      <c r="AJ7" s="10">
        <v>29</v>
      </c>
      <c r="AK7" s="10">
        <v>7</v>
      </c>
      <c r="AL7" s="10"/>
      <c r="AM7" s="10">
        <v>100</v>
      </c>
      <c r="AN7" s="10">
        <v>79</v>
      </c>
      <c r="AO7" s="10">
        <v>7</v>
      </c>
      <c r="AP7" s="10"/>
      <c r="AQ7" s="10">
        <v>84</v>
      </c>
      <c r="AR7" s="10">
        <v>44</v>
      </c>
      <c r="AS7" s="10">
        <v>20</v>
      </c>
      <c r="AT7" s="10">
        <v>5</v>
      </c>
      <c r="AU7" s="10">
        <v>19</v>
      </c>
      <c r="AV7" s="10"/>
      <c r="AW7" s="10" t="s">
        <v>136</v>
      </c>
      <c r="AX7" s="10" t="s">
        <v>136</v>
      </c>
      <c r="AY7" s="10" t="s">
        <v>136</v>
      </c>
      <c r="AZ7" s="10">
        <v>113</v>
      </c>
      <c r="BA7" s="10">
        <v>73</v>
      </c>
      <c r="BB7" s="10" t="s">
        <v>136</v>
      </c>
      <c r="BC7" s="10" t="s">
        <v>136</v>
      </c>
      <c r="BD7" s="10" t="s">
        <v>136</v>
      </c>
      <c r="BE7" s="10" t="s">
        <v>136</v>
      </c>
      <c r="BF7" s="10"/>
      <c r="BG7" s="10">
        <v>108</v>
      </c>
      <c r="BH7" s="10">
        <v>54</v>
      </c>
      <c r="BI7" s="10">
        <v>7</v>
      </c>
      <c r="BJ7" s="10">
        <v>3</v>
      </c>
      <c r="BK7" s="10">
        <v>11</v>
      </c>
      <c r="BL7" s="10">
        <v>2</v>
      </c>
      <c r="BM7" s="10"/>
      <c r="BN7" s="10">
        <v>18</v>
      </c>
      <c r="BO7" s="10">
        <v>82</v>
      </c>
      <c r="BP7" s="10">
        <v>17</v>
      </c>
      <c r="BQ7" s="10">
        <v>40</v>
      </c>
      <c r="BR7" s="10">
        <v>21</v>
      </c>
      <c r="BS7" s="10">
        <v>8</v>
      </c>
      <c r="BT7" s="10"/>
      <c r="BU7" s="10">
        <v>125</v>
      </c>
      <c r="BV7" s="10">
        <v>61</v>
      </c>
      <c r="BW7" s="10"/>
      <c r="BX7" s="10">
        <v>59</v>
      </c>
      <c r="BY7" s="10">
        <v>127</v>
      </c>
      <c r="BZ7" s="10"/>
      <c r="CA7" s="10">
        <v>66</v>
      </c>
      <c r="CB7" s="10">
        <v>117</v>
      </c>
    </row>
    <row r="8" spans="2:80" ht="30" customHeight="1" x14ac:dyDescent="0.35">
      <c r="B8" s="11" t="s">
        <v>20</v>
      </c>
      <c r="C8" s="11">
        <v>177</v>
      </c>
      <c r="D8" s="11">
        <v>93</v>
      </c>
      <c r="E8" s="11">
        <v>84</v>
      </c>
      <c r="F8" s="11"/>
      <c r="G8" s="11">
        <v>54</v>
      </c>
      <c r="H8" s="11">
        <v>87</v>
      </c>
      <c r="I8" s="11">
        <v>36</v>
      </c>
      <c r="J8" s="11"/>
      <c r="K8" s="11">
        <v>77</v>
      </c>
      <c r="L8" s="11">
        <v>59</v>
      </c>
      <c r="M8" s="11">
        <v>21</v>
      </c>
      <c r="N8" s="11">
        <v>20</v>
      </c>
      <c r="O8" s="11"/>
      <c r="P8" s="11">
        <v>19</v>
      </c>
      <c r="Q8" s="11">
        <v>29</v>
      </c>
      <c r="R8" s="11">
        <v>14</v>
      </c>
      <c r="S8" s="11">
        <v>13</v>
      </c>
      <c r="T8" s="11">
        <v>15</v>
      </c>
      <c r="U8" s="11">
        <v>11</v>
      </c>
      <c r="V8" s="11">
        <v>16</v>
      </c>
      <c r="W8" s="11">
        <v>14</v>
      </c>
      <c r="X8" s="11">
        <v>15</v>
      </c>
      <c r="Y8" s="11">
        <v>17</v>
      </c>
      <c r="Z8" s="11">
        <v>8</v>
      </c>
      <c r="AA8" s="11">
        <v>6</v>
      </c>
      <c r="AB8" s="11"/>
      <c r="AC8" s="11">
        <v>18</v>
      </c>
      <c r="AD8" s="11">
        <v>53</v>
      </c>
      <c r="AE8" s="11">
        <v>40</v>
      </c>
      <c r="AF8" s="11">
        <v>58</v>
      </c>
      <c r="AG8" s="11"/>
      <c r="AH8" s="11">
        <v>96</v>
      </c>
      <c r="AI8" s="11">
        <v>45</v>
      </c>
      <c r="AJ8" s="11">
        <v>29</v>
      </c>
      <c r="AK8" s="11">
        <v>6</v>
      </c>
      <c r="AL8" s="11"/>
      <c r="AM8" s="11">
        <v>96</v>
      </c>
      <c r="AN8" s="11">
        <v>74</v>
      </c>
      <c r="AO8" s="11">
        <v>7</v>
      </c>
      <c r="AP8" s="11"/>
      <c r="AQ8" s="11">
        <v>80</v>
      </c>
      <c r="AR8" s="11">
        <v>41</v>
      </c>
      <c r="AS8" s="11">
        <v>20</v>
      </c>
      <c r="AT8" s="11">
        <v>5</v>
      </c>
      <c r="AU8" s="11">
        <v>18</v>
      </c>
      <c r="AV8" s="11"/>
      <c r="AW8" s="11" t="s">
        <v>136</v>
      </c>
      <c r="AX8" s="11" t="s">
        <v>136</v>
      </c>
      <c r="AY8" s="11" t="s">
        <v>136</v>
      </c>
      <c r="AZ8" s="11">
        <v>106</v>
      </c>
      <c r="BA8" s="11">
        <v>71</v>
      </c>
      <c r="BB8" s="11" t="s">
        <v>136</v>
      </c>
      <c r="BC8" s="11" t="s">
        <v>136</v>
      </c>
      <c r="BD8" s="11" t="s">
        <v>136</v>
      </c>
      <c r="BE8" s="11" t="s">
        <v>136</v>
      </c>
      <c r="BF8" s="11"/>
      <c r="BG8" s="11">
        <v>102</v>
      </c>
      <c r="BH8" s="11">
        <v>52</v>
      </c>
      <c r="BI8" s="11">
        <v>6</v>
      </c>
      <c r="BJ8" s="11">
        <v>3</v>
      </c>
      <c r="BK8" s="11">
        <v>11</v>
      </c>
      <c r="BL8" s="11">
        <v>2</v>
      </c>
      <c r="BM8" s="11"/>
      <c r="BN8" s="11">
        <v>18</v>
      </c>
      <c r="BO8" s="11">
        <v>78</v>
      </c>
      <c r="BP8" s="11">
        <v>16</v>
      </c>
      <c r="BQ8" s="11">
        <v>37</v>
      </c>
      <c r="BR8" s="11">
        <v>20</v>
      </c>
      <c r="BS8" s="11">
        <v>7</v>
      </c>
      <c r="BT8" s="11"/>
      <c r="BU8" s="11">
        <v>119</v>
      </c>
      <c r="BV8" s="11">
        <v>58</v>
      </c>
      <c r="BW8" s="11"/>
      <c r="BX8" s="11">
        <v>57</v>
      </c>
      <c r="BY8" s="11">
        <v>120</v>
      </c>
      <c r="BZ8" s="11"/>
      <c r="CA8" s="11">
        <v>62</v>
      </c>
      <c r="CB8" s="11">
        <v>111</v>
      </c>
    </row>
    <row r="9" spans="2:80" ht="29" x14ac:dyDescent="0.35">
      <c r="B9" s="17" t="s">
        <v>179</v>
      </c>
      <c r="C9" s="16">
        <v>0.77405044402742096</v>
      </c>
      <c r="D9" s="16">
        <v>0.78714530068149002</v>
      </c>
      <c r="E9" s="16">
        <v>0.75950400196037204</v>
      </c>
      <c r="F9" s="16"/>
      <c r="G9" s="16">
        <v>0.79825636758744101</v>
      </c>
      <c r="H9" s="16">
        <v>0.72404632134570202</v>
      </c>
      <c r="I9" s="16">
        <v>0.85876381914659705</v>
      </c>
      <c r="J9" s="16"/>
      <c r="K9" s="16">
        <v>0.78400170792262103</v>
      </c>
      <c r="L9" s="16">
        <v>0.828430129454514</v>
      </c>
      <c r="M9" s="16">
        <v>0.72653214330863303</v>
      </c>
      <c r="N9" s="16">
        <v>0.62210474594354404</v>
      </c>
      <c r="O9" s="16"/>
      <c r="P9" s="16">
        <v>0.663128616560963</v>
      </c>
      <c r="Q9" s="16">
        <v>0.903640091723108</v>
      </c>
      <c r="R9" s="16">
        <v>0.66930971795635996</v>
      </c>
      <c r="S9" s="16">
        <v>0.733396620770848</v>
      </c>
      <c r="T9" s="16">
        <v>0.75285562333376899</v>
      </c>
      <c r="U9" s="16">
        <v>0.710971827437344</v>
      </c>
      <c r="V9" s="16">
        <v>0.76851175873937205</v>
      </c>
      <c r="W9" s="16">
        <v>0.766832378176031</v>
      </c>
      <c r="X9" s="16">
        <v>0.88236257542626495</v>
      </c>
      <c r="Y9" s="16">
        <v>0.775885157801252</v>
      </c>
      <c r="Z9" s="16">
        <v>0.89294822740153101</v>
      </c>
      <c r="AA9" s="16">
        <v>0.60377395068684703</v>
      </c>
      <c r="AB9" s="16"/>
      <c r="AC9" s="16">
        <v>0.64457394299137105</v>
      </c>
      <c r="AD9" s="16">
        <v>0.76962972398943397</v>
      </c>
      <c r="AE9" s="16">
        <v>0.82559199642008696</v>
      </c>
      <c r="AF9" s="16">
        <v>0.80716729611887905</v>
      </c>
      <c r="AG9" s="16"/>
      <c r="AH9" s="16">
        <v>0.76542214564302902</v>
      </c>
      <c r="AI9" s="16">
        <v>0.77999002310465204</v>
      </c>
      <c r="AJ9" s="16">
        <v>0.76995820632690104</v>
      </c>
      <c r="AK9" s="16">
        <v>1</v>
      </c>
      <c r="AL9" s="16"/>
      <c r="AM9" s="16">
        <v>0.77454466405937195</v>
      </c>
      <c r="AN9" s="16">
        <v>0.81970516747011701</v>
      </c>
      <c r="AO9" s="16">
        <v>0.26001427015318102</v>
      </c>
      <c r="AP9" s="16"/>
      <c r="AQ9" s="16">
        <v>0.83053644140788796</v>
      </c>
      <c r="AR9" s="16">
        <v>0.75735544148881895</v>
      </c>
      <c r="AS9" s="16">
        <v>0.805093121660031</v>
      </c>
      <c r="AT9" s="16">
        <v>0.80325818073988198</v>
      </c>
      <c r="AU9" s="16">
        <v>0.47703919912821902</v>
      </c>
      <c r="AV9" s="16"/>
      <c r="AW9" s="16" t="s">
        <v>137</v>
      </c>
      <c r="AX9" s="16" t="s">
        <v>137</v>
      </c>
      <c r="AY9" s="16" t="s">
        <v>137</v>
      </c>
      <c r="AZ9" s="16">
        <v>0.77992034645293495</v>
      </c>
      <c r="BA9" s="16">
        <v>0.76532926194427098</v>
      </c>
      <c r="BB9" s="16" t="s">
        <v>137</v>
      </c>
      <c r="BC9" s="16" t="s">
        <v>137</v>
      </c>
      <c r="BD9" s="16" t="s">
        <v>137</v>
      </c>
      <c r="BE9" s="16" t="s">
        <v>137</v>
      </c>
      <c r="BF9" s="16"/>
      <c r="BG9" s="16">
        <v>0.86969900224340901</v>
      </c>
      <c r="BH9" s="16">
        <v>0.68530997508288605</v>
      </c>
      <c r="BI9" s="16">
        <v>0.43319819336723397</v>
      </c>
      <c r="BJ9" s="16">
        <v>0.32268665371067601</v>
      </c>
      <c r="BK9" s="16">
        <v>0.65636664181794702</v>
      </c>
      <c r="BL9" s="16">
        <v>1</v>
      </c>
      <c r="BM9" s="16"/>
      <c r="BN9" s="16">
        <v>0.60600995134925895</v>
      </c>
      <c r="BO9" s="16">
        <v>0.82792160058680497</v>
      </c>
      <c r="BP9" s="16">
        <v>0.73687489458883604</v>
      </c>
      <c r="BQ9" s="16">
        <v>0.65360763358157403</v>
      </c>
      <c r="BR9" s="16">
        <v>0.88949787082338805</v>
      </c>
      <c r="BS9" s="16">
        <v>1</v>
      </c>
      <c r="BT9" s="16"/>
      <c r="BU9" s="16">
        <v>0.74585361631939595</v>
      </c>
      <c r="BV9" s="16">
        <v>0.83243730066175303</v>
      </c>
      <c r="BW9" s="16"/>
      <c r="BX9" s="16">
        <v>0.76691472125009497</v>
      </c>
      <c r="BY9" s="16">
        <v>0.77743027682003496</v>
      </c>
      <c r="BZ9" s="16"/>
      <c r="CA9" s="16">
        <v>0.80006420190025496</v>
      </c>
      <c r="CB9" s="16">
        <v>0.76161263752189601</v>
      </c>
    </row>
    <row r="10" spans="2:80" x14ac:dyDescent="0.35">
      <c r="B10" s="17" t="s">
        <v>180</v>
      </c>
      <c r="C10" s="16">
        <v>0.60746744403908504</v>
      </c>
      <c r="D10" s="16">
        <v>0.67184771871605298</v>
      </c>
      <c r="E10" s="16">
        <v>0.53595051486688505</v>
      </c>
      <c r="F10" s="16"/>
      <c r="G10" s="16">
        <v>0.57368043130782198</v>
      </c>
      <c r="H10" s="16">
        <v>0.58272483756461702</v>
      </c>
      <c r="I10" s="16">
        <v>0.71846239453625005</v>
      </c>
      <c r="J10" s="16"/>
      <c r="K10" s="16">
        <v>0.69766889655489694</v>
      </c>
      <c r="L10" s="16">
        <v>0.56266861527089995</v>
      </c>
      <c r="M10" s="16">
        <v>0.51064757587526</v>
      </c>
      <c r="N10" s="16">
        <v>0.49001745247036899</v>
      </c>
      <c r="O10" s="16"/>
      <c r="P10" s="16">
        <v>0.60535262509857801</v>
      </c>
      <c r="Q10" s="16">
        <v>0.71741115517745002</v>
      </c>
      <c r="R10" s="16">
        <v>0.460007975833849</v>
      </c>
      <c r="S10" s="16">
        <v>0.40265371225604302</v>
      </c>
      <c r="T10" s="16">
        <v>0.62825978507629099</v>
      </c>
      <c r="U10" s="16">
        <v>0.90365727581244804</v>
      </c>
      <c r="V10" s="16">
        <v>0.47810581478893499</v>
      </c>
      <c r="W10" s="16">
        <v>0.57667984121143401</v>
      </c>
      <c r="X10" s="16">
        <v>0.70386094741047001</v>
      </c>
      <c r="Y10" s="16">
        <v>0.50645291069772602</v>
      </c>
      <c r="Z10" s="16">
        <v>0.67697496794571999</v>
      </c>
      <c r="AA10" s="16">
        <v>0.60377395068684703</v>
      </c>
      <c r="AB10" s="16"/>
      <c r="AC10" s="16">
        <v>0.57105559704765596</v>
      </c>
      <c r="AD10" s="16">
        <v>0.50646632643598299</v>
      </c>
      <c r="AE10" s="16">
        <v>0.69621909579302299</v>
      </c>
      <c r="AF10" s="16">
        <v>0.70400873202554304</v>
      </c>
      <c r="AG10" s="16"/>
      <c r="AH10" s="16">
        <v>0.59649225357108504</v>
      </c>
      <c r="AI10" s="16">
        <v>0.59620291089590705</v>
      </c>
      <c r="AJ10" s="16">
        <v>0.59671864029435395</v>
      </c>
      <c r="AK10" s="16">
        <v>1</v>
      </c>
      <c r="AL10" s="16"/>
      <c r="AM10" s="16">
        <v>0.54791453159335801</v>
      </c>
      <c r="AN10" s="16">
        <v>0.66151700236970201</v>
      </c>
      <c r="AO10" s="16">
        <v>0.86277531863644297</v>
      </c>
      <c r="AP10" s="16"/>
      <c r="AQ10" s="16">
        <v>0.66406032110825497</v>
      </c>
      <c r="AR10" s="16">
        <v>0.41844607545746398</v>
      </c>
      <c r="AS10" s="16">
        <v>0.75288156296879805</v>
      </c>
      <c r="AT10" s="16">
        <v>0.60530988099874095</v>
      </c>
      <c r="AU10" s="16">
        <v>0.69866537191322398</v>
      </c>
      <c r="AV10" s="16"/>
      <c r="AW10" s="16" t="s">
        <v>137</v>
      </c>
      <c r="AX10" s="16" t="s">
        <v>137</v>
      </c>
      <c r="AY10" s="16" t="s">
        <v>137</v>
      </c>
      <c r="AZ10" s="16">
        <v>0.59830798232643001</v>
      </c>
      <c r="BA10" s="16">
        <v>0.62107607457312497</v>
      </c>
      <c r="BB10" s="16" t="s">
        <v>137</v>
      </c>
      <c r="BC10" s="16" t="s">
        <v>137</v>
      </c>
      <c r="BD10" s="16" t="s">
        <v>137</v>
      </c>
      <c r="BE10" s="16" t="s">
        <v>137</v>
      </c>
      <c r="BF10" s="16"/>
      <c r="BG10" s="16">
        <v>0.71182924402486303</v>
      </c>
      <c r="BH10" s="16">
        <v>0.47975448099704499</v>
      </c>
      <c r="BI10" s="16">
        <v>0</v>
      </c>
      <c r="BJ10" s="16">
        <v>0.341232712916684</v>
      </c>
      <c r="BK10" s="16">
        <v>0.65645106002313802</v>
      </c>
      <c r="BL10" s="16">
        <v>1</v>
      </c>
      <c r="BM10" s="16"/>
      <c r="BN10" s="16">
        <v>0.60768246664637304</v>
      </c>
      <c r="BO10" s="16">
        <v>0.65793132955210898</v>
      </c>
      <c r="BP10" s="16">
        <v>0.50650424210725598</v>
      </c>
      <c r="BQ10" s="16">
        <v>0.47836317314661198</v>
      </c>
      <c r="BR10" s="16">
        <v>0.71417016934674704</v>
      </c>
      <c r="BS10" s="16">
        <v>0.65179687305018896</v>
      </c>
      <c r="BT10" s="16"/>
      <c r="BU10" s="16">
        <v>0.56291516947378195</v>
      </c>
      <c r="BV10" s="16">
        <v>0.69972134205603997</v>
      </c>
      <c r="BW10" s="16"/>
      <c r="BX10" s="16">
        <v>0.56651302373635504</v>
      </c>
      <c r="BY10" s="16">
        <v>0.62686549200999397</v>
      </c>
      <c r="BZ10" s="16"/>
      <c r="CA10" s="16">
        <v>0.49765619692067498</v>
      </c>
      <c r="CB10" s="16">
        <v>0.67447316135553503</v>
      </c>
    </row>
    <row r="11" spans="2:80" x14ac:dyDescent="0.35">
      <c r="B11" s="17" t="s">
        <v>181</v>
      </c>
      <c r="C11" s="16">
        <v>0.30918452622937298</v>
      </c>
      <c r="D11" s="16">
        <v>0.29319673687187497</v>
      </c>
      <c r="E11" s="16">
        <v>0.32694458713059299</v>
      </c>
      <c r="F11" s="16"/>
      <c r="G11" s="16">
        <v>0.35097959650565502</v>
      </c>
      <c r="H11" s="16">
        <v>0.30303623259045598</v>
      </c>
      <c r="I11" s="16">
        <v>0.26100650533734798</v>
      </c>
      <c r="J11" s="16"/>
      <c r="K11" s="16">
        <v>0.274318888150486</v>
      </c>
      <c r="L11" s="16">
        <v>0.37531449588968302</v>
      </c>
      <c r="M11" s="16">
        <v>0.34320563099870799</v>
      </c>
      <c r="N11" s="16">
        <v>0.212302679569085</v>
      </c>
      <c r="O11" s="16"/>
      <c r="P11" s="16">
        <v>0.33631992111977799</v>
      </c>
      <c r="Q11" s="16">
        <v>0.245452616890314</v>
      </c>
      <c r="R11" s="16">
        <v>6.5619643174190501E-2</v>
      </c>
      <c r="S11" s="16">
        <v>0.529743586985016</v>
      </c>
      <c r="T11" s="16">
        <v>0.25576759417380202</v>
      </c>
      <c r="U11" s="16">
        <v>0.20530127187667199</v>
      </c>
      <c r="V11" s="16">
        <v>0.40504744102951401</v>
      </c>
      <c r="W11" s="16">
        <v>5.9318414386803499E-2</v>
      </c>
      <c r="X11" s="16">
        <v>0.17799071613891099</v>
      </c>
      <c r="Y11" s="16">
        <v>0.43937268165835303</v>
      </c>
      <c r="Z11" s="16">
        <v>0.75687323315479504</v>
      </c>
      <c r="AA11" s="16">
        <v>0.59055625829200498</v>
      </c>
      <c r="AB11" s="16"/>
      <c r="AC11" s="16">
        <v>0.36165735237924701</v>
      </c>
      <c r="AD11" s="16">
        <v>0.30903299762913999</v>
      </c>
      <c r="AE11" s="16">
        <v>0.24587489164788701</v>
      </c>
      <c r="AF11" s="16">
        <v>0.31241899912840698</v>
      </c>
      <c r="AG11" s="16"/>
      <c r="AH11" s="16">
        <v>0.28217496340338699</v>
      </c>
      <c r="AI11" s="16">
        <v>0.37131933701803699</v>
      </c>
      <c r="AJ11" s="16">
        <v>0.25492237349381403</v>
      </c>
      <c r="AK11" s="16">
        <v>0.576692694710776</v>
      </c>
      <c r="AL11" s="16"/>
      <c r="AM11" s="16">
        <v>0.326939337621726</v>
      </c>
      <c r="AN11" s="16">
        <v>0.28964456962833701</v>
      </c>
      <c r="AO11" s="16">
        <v>0.27110836777819802</v>
      </c>
      <c r="AP11" s="16"/>
      <c r="AQ11" s="16">
        <v>0.28215931572304997</v>
      </c>
      <c r="AR11" s="16">
        <v>0.43319123773840001</v>
      </c>
      <c r="AS11" s="16">
        <v>9.4968455622786205E-2</v>
      </c>
      <c r="AT11" s="16">
        <v>0.39193586474751602</v>
      </c>
      <c r="AU11" s="16">
        <v>0.21223855230268401</v>
      </c>
      <c r="AV11" s="16"/>
      <c r="AW11" s="16" t="s">
        <v>137</v>
      </c>
      <c r="AX11" s="16" t="s">
        <v>137</v>
      </c>
      <c r="AY11" s="16" t="s">
        <v>137</v>
      </c>
      <c r="AZ11" s="16">
        <v>0.34845356079520601</v>
      </c>
      <c r="BA11" s="16">
        <v>0.25084072835132099</v>
      </c>
      <c r="BB11" s="16" t="s">
        <v>137</v>
      </c>
      <c r="BC11" s="16" t="s">
        <v>137</v>
      </c>
      <c r="BD11" s="16" t="s">
        <v>137</v>
      </c>
      <c r="BE11" s="16" t="s">
        <v>137</v>
      </c>
      <c r="BF11" s="16"/>
      <c r="BG11" s="16">
        <v>0.293439727286675</v>
      </c>
      <c r="BH11" s="16">
        <v>0.35536543566904799</v>
      </c>
      <c r="BI11" s="16">
        <v>0.137492860725938</v>
      </c>
      <c r="BJ11" s="16">
        <v>0</v>
      </c>
      <c r="BK11" s="16">
        <v>0.38848211572500102</v>
      </c>
      <c r="BL11" s="16">
        <v>0</v>
      </c>
      <c r="BM11" s="16"/>
      <c r="BN11" s="16">
        <v>0.27688583594145999</v>
      </c>
      <c r="BO11" s="16">
        <v>0.34151897092933198</v>
      </c>
      <c r="BP11" s="16">
        <v>0.30914162758993302</v>
      </c>
      <c r="BQ11" s="16">
        <v>0.27608267184981</v>
      </c>
      <c r="BR11" s="16">
        <v>0.29975649384758901</v>
      </c>
      <c r="BS11" s="16">
        <v>0.24207440124114801</v>
      </c>
      <c r="BT11" s="16"/>
      <c r="BU11" s="16">
        <v>0.30773827318600999</v>
      </c>
      <c r="BV11" s="16">
        <v>0.31217926627510401</v>
      </c>
      <c r="BW11" s="16"/>
      <c r="BX11" s="16">
        <v>0.22347060231751101</v>
      </c>
      <c r="BY11" s="16">
        <v>0.34978289865234702</v>
      </c>
      <c r="BZ11" s="16"/>
      <c r="CA11" s="16">
        <v>0.25106112553349202</v>
      </c>
      <c r="CB11" s="16">
        <v>0.32317945378319901</v>
      </c>
    </row>
    <row r="12" spans="2:80" ht="58" x14ac:dyDescent="0.35">
      <c r="B12" s="17" t="s">
        <v>182</v>
      </c>
      <c r="C12" s="16">
        <v>0.113087957641409</v>
      </c>
      <c r="D12" s="16">
        <v>0.161191118237557</v>
      </c>
      <c r="E12" s="16">
        <v>5.9652486193437902E-2</v>
      </c>
      <c r="F12" s="16"/>
      <c r="G12" s="16">
        <v>0.15733221516097001</v>
      </c>
      <c r="H12" s="16">
        <v>0.10518316179340299</v>
      </c>
      <c r="I12" s="16">
        <v>6.5472255984175998E-2</v>
      </c>
      <c r="J12" s="16"/>
      <c r="K12" s="16">
        <v>0.18446149455507399</v>
      </c>
      <c r="L12" s="16">
        <v>6.6252177587825298E-2</v>
      </c>
      <c r="M12" s="16">
        <v>0</v>
      </c>
      <c r="N12" s="16">
        <v>9.2006518855380498E-2</v>
      </c>
      <c r="O12" s="16"/>
      <c r="P12" s="16">
        <v>0.20486932402469801</v>
      </c>
      <c r="Q12" s="16">
        <v>0.15431305775283999</v>
      </c>
      <c r="R12" s="16">
        <v>0.19809758287726201</v>
      </c>
      <c r="S12" s="16">
        <v>6.7855459162483395E-2</v>
      </c>
      <c r="T12" s="16">
        <v>0.124405052056085</v>
      </c>
      <c r="U12" s="16">
        <v>0</v>
      </c>
      <c r="V12" s="16">
        <v>5.7320748539538197E-2</v>
      </c>
      <c r="W12" s="16">
        <v>5.9242757127947299E-2</v>
      </c>
      <c r="X12" s="16">
        <v>0.115706602184918</v>
      </c>
      <c r="Y12" s="16">
        <v>0.109146923807036</v>
      </c>
      <c r="Z12" s="16">
        <v>0.10844805256972299</v>
      </c>
      <c r="AA12" s="16">
        <v>0</v>
      </c>
      <c r="AB12" s="16"/>
      <c r="AC12" s="16">
        <v>9.7993437438850195E-2</v>
      </c>
      <c r="AD12" s="16">
        <v>4.9965970661027502E-2</v>
      </c>
      <c r="AE12" s="16">
        <v>0.101543717292283</v>
      </c>
      <c r="AF12" s="16">
        <v>0.168404558281774</v>
      </c>
      <c r="AG12" s="16"/>
      <c r="AH12" s="16">
        <v>6.9524881987858E-2</v>
      </c>
      <c r="AI12" s="16">
        <v>6.0952650947735103E-2</v>
      </c>
      <c r="AJ12" s="16">
        <v>0.24299174122968001</v>
      </c>
      <c r="AK12" s="16">
        <v>0.57110388371151399</v>
      </c>
      <c r="AL12" s="16"/>
      <c r="AM12" s="16">
        <v>9.4287818453356501E-2</v>
      </c>
      <c r="AN12" s="16">
        <v>0.123492698588282</v>
      </c>
      <c r="AO12" s="16">
        <v>0.26761471162223599</v>
      </c>
      <c r="AP12" s="16"/>
      <c r="AQ12" s="16">
        <v>9.0501740420481702E-2</v>
      </c>
      <c r="AR12" s="16">
        <v>8.4414198653550002E-2</v>
      </c>
      <c r="AS12" s="16">
        <v>0.20189101902746501</v>
      </c>
      <c r="AT12" s="16">
        <v>0.19398756500637501</v>
      </c>
      <c r="AU12" s="16">
        <v>0.14844554779362401</v>
      </c>
      <c r="AV12" s="16"/>
      <c r="AW12" s="16" t="s">
        <v>137</v>
      </c>
      <c r="AX12" s="16" t="s">
        <v>137</v>
      </c>
      <c r="AY12" s="16" t="s">
        <v>137</v>
      </c>
      <c r="AZ12" s="16">
        <v>0.104567246330402</v>
      </c>
      <c r="BA12" s="16">
        <v>0.125747567535132</v>
      </c>
      <c r="BB12" s="16" t="s">
        <v>137</v>
      </c>
      <c r="BC12" s="16" t="s">
        <v>137</v>
      </c>
      <c r="BD12" s="16" t="s">
        <v>137</v>
      </c>
      <c r="BE12" s="16" t="s">
        <v>137</v>
      </c>
      <c r="BF12" s="16"/>
      <c r="BG12" s="16">
        <v>0.101468866701225</v>
      </c>
      <c r="BH12" s="16">
        <v>0.15061049499270501</v>
      </c>
      <c r="BI12" s="16">
        <v>0</v>
      </c>
      <c r="BJ12" s="16">
        <v>0.341232712916684</v>
      </c>
      <c r="BK12" s="16">
        <v>0</v>
      </c>
      <c r="BL12" s="16">
        <v>0.50756521736721905</v>
      </c>
      <c r="BM12" s="16"/>
      <c r="BN12" s="16">
        <v>0.16413955517700499</v>
      </c>
      <c r="BO12" s="16">
        <v>0.10297429261539701</v>
      </c>
      <c r="BP12" s="16">
        <v>5.2339170397267099E-2</v>
      </c>
      <c r="BQ12" s="16">
        <v>0.12123142581554799</v>
      </c>
      <c r="BR12" s="16">
        <v>8.7405505761395996E-2</v>
      </c>
      <c r="BS12" s="16">
        <v>0.25057532993569498</v>
      </c>
      <c r="BT12" s="16"/>
      <c r="BU12" s="16">
        <v>9.6209160974119606E-2</v>
      </c>
      <c r="BV12" s="16">
        <v>0.14803869363830299</v>
      </c>
      <c r="BW12" s="16"/>
      <c r="BX12" s="16">
        <v>4.7444105946531701E-2</v>
      </c>
      <c r="BY12" s="16">
        <v>0.144180146830267</v>
      </c>
      <c r="BZ12" s="16"/>
      <c r="CA12" s="16">
        <v>0.114764405907477</v>
      </c>
      <c r="CB12" s="16">
        <v>0.11519217233697999</v>
      </c>
    </row>
    <row r="13" spans="2:80" ht="29" x14ac:dyDescent="0.35">
      <c r="B13" s="17" t="s">
        <v>183</v>
      </c>
      <c r="C13" s="16">
        <v>5.9293812528057599E-2</v>
      </c>
      <c r="D13" s="16">
        <v>9.1982135673721405E-2</v>
      </c>
      <c r="E13" s="16">
        <v>2.2981937456130901E-2</v>
      </c>
      <c r="F13" s="16"/>
      <c r="G13" s="16">
        <v>5.0516901429700299E-2</v>
      </c>
      <c r="H13" s="16">
        <v>6.3775508852627005E-2</v>
      </c>
      <c r="I13" s="16">
        <v>6.1674635983918501E-2</v>
      </c>
      <c r="J13" s="16"/>
      <c r="K13" s="16">
        <v>7.2930164339422093E-2</v>
      </c>
      <c r="L13" s="16">
        <v>3.05971504935749E-2</v>
      </c>
      <c r="M13" s="16">
        <v>0.147838537774899</v>
      </c>
      <c r="N13" s="16">
        <v>0</v>
      </c>
      <c r="O13" s="16"/>
      <c r="P13" s="16">
        <v>0</v>
      </c>
      <c r="Q13" s="16">
        <v>6.0843086007581697E-2</v>
      </c>
      <c r="R13" s="16">
        <v>0</v>
      </c>
      <c r="S13" s="16">
        <v>0</v>
      </c>
      <c r="T13" s="16">
        <v>6.04253481596898E-2</v>
      </c>
      <c r="U13" s="16">
        <v>0.102650635938336</v>
      </c>
      <c r="V13" s="16">
        <v>0</v>
      </c>
      <c r="W13" s="16">
        <v>5.9242757127947299E-2</v>
      </c>
      <c r="X13" s="16">
        <v>0.115886733381032</v>
      </c>
      <c r="Y13" s="16">
        <v>0.11282670839231999</v>
      </c>
      <c r="Z13" s="16">
        <v>0.12381497733333401</v>
      </c>
      <c r="AA13" s="16">
        <v>0.18853725776139901</v>
      </c>
      <c r="AB13" s="16"/>
      <c r="AC13" s="16">
        <v>0</v>
      </c>
      <c r="AD13" s="16">
        <v>5.2258408721531299E-2</v>
      </c>
      <c r="AE13" s="16">
        <v>7.6039959261202994E-2</v>
      </c>
      <c r="AF13" s="16">
        <v>6.0702966623075602E-2</v>
      </c>
      <c r="AG13" s="16"/>
      <c r="AH13" s="16">
        <v>4.0024367649177099E-2</v>
      </c>
      <c r="AI13" s="16">
        <v>4.0762726580699703E-2</v>
      </c>
      <c r="AJ13" s="16">
        <v>0.105910556732789</v>
      </c>
      <c r="AK13" s="16">
        <v>0.28125050396027601</v>
      </c>
      <c r="AL13" s="16"/>
      <c r="AM13" s="16">
        <v>5.2484914614109202E-2</v>
      </c>
      <c r="AN13" s="16">
        <v>7.3442366411100607E-2</v>
      </c>
      <c r="AO13" s="16">
        <v>0</v>
      </c>
      <c r="AP13" s="16"/>
      <c r="AQ13" s="16">
        <v>4.81981651013067E-2</v>
      </c>
      <c r="AR13" s="16">
        <v>9.2366851744669104E-2</v>
      </c>
      <c r="AS13" s="16">
        <v>0</v>
      </c>
      <c r="AT13" s="16">
        <v>0.19398756500637501</v>
      </c>
      <c r="AU13" s="16">
        <v>5.19048060450868E-2</v>
      </c>
      <c r="AV13" s="16"/>
      <c r="AW13" s="16" t="s">
        <v>137</v>
      </c>
      <c r="AX13" s="16" t="s">
        <v>137</v>
      </c>
      <c r="AY13" s="16" t="s">
        <v>137</v>
      </c>
      <c r="AZ13" s="16">
        <v>7.8222194334869696E-2</v>
      </c>
      <c r="BA13" s="16">
        <v>3.1171051311613001E-2</v>
      </c>
      <c r="BB13" s="16" t="s">
        <v>137</v>
      </c>
      <c r="BC13" s="16" t="s">
        <v>137</v>
      </c>
      <c r="BD13" s="16" t="s">
        <v>137</v>
      </c>
      <c r="BE13" s="16" t="s">
        <v>137</v>
      </c>
      <c r="BF13" s="16"/>
      <c r="BG13" s="16">
        <v>6.3016560671757996E-2</v>
      </c>
      <c r="BH13" s="16">
        <v>3.26487584230623E-2</v>
      </c>
      <c r="BI13" s="16">
        <v>0</v>
      </c>
      <c r="BJ13" s="16">
        <v>0</v>
      </c>
      <c r="BK13" s="16">
        <v>0.10801024793658399</v>
      </c>
      <c r="BL13" s="16">
        <v>0</v>
      </c>
      <c r="BM13" s="16"/>
      <c r="BN13" s="16">
        <v>5.1662604371712703E-2</v>
      </c>
      <c r="BO13" s="16">
        <v>7.3707223001992603E-2</v>
      </c>
      <c r="BP13" s="16">
        <v>5.2339170397267099E-2</v>
      </c>
      <c r="BQ13" s="16">
        <v>7.9573259936095098E-2</v>
      </c>
      <c r="BR13" s="16">
        <v>0</v>
      </c>
      <c r="BS13" s="16">
        <v>0</v>
      </c>
      <c r="BT13" s="16"/>
      <c r="BU13" s="16">
        <v>5.67702234556434E-2</v>
      </c>
      <c r="BV13" s="16">
        <v>6.4519380272796703E-2</v>
      </c>
      <c r="BW13" s="16"/>
      <c r="BX13" s="16">
        <v>1.56216805971698E-2</v>
      </c>
      <c r="BY13" s="16">
        <v>7.9979103735336607E-2</v>
      </c>
      <c r="BZ13" s="16"/>
      <c r="CA13" s="16">
        <v>7.5297107845242406E-2</v>
      </c>
      <c r="CB13" s="16">
        <v>5.1916538185894097E-2</v>
      </c>
    </row>
    <row r="14" spans="2:80" ht="29" x14ac:dyDescent="0.35">
      <c r="B14" s="17" t="s">
        <v>184</v>
      </c>
      <c r="C14" s="16">
        <v>5.8038057515251901E-2</v>
      </c>
      <c r="D14" s="16">
        <v>3.58264612413444E-2</v>
      </c>
      <c r="E14" s="16">
        <v>8.2711844098066895E-2</v>
      </c>
      <c r="F14" s="16"/>
      <c r="G14" s="16">
        <v>6.8889906351087202E-2</v>
      </c>
      <c r="H14" s="16">
        <v>5.8964468113299501E-2</v>
      </c>
      <c r="I14" s="16">
        <v>3.9411658309786601E-2</v>
      </c>
      <c r="J14" s="16"/>
      <c r="K14" s="16">
        <v>4.4181605936432597E-2</v>
      </c>
      <c r="L14" s="16">
        <v>6.5595153310932006E-2</v>
      </c>
      <c r="M14" s="16">
        <v>0.10234751732776699</v>
      </c>
      <c r="N14" s="16">
        <v>4.3530117186658203E-2</v>
      </c>
      <c r="O14" s="16"/>
      <c r="P14" s="16">
        <v>0.203249122905068</v>
      </c>
      <c r="Q14" s="16">
        <v>6.0098050758998101E-2</v>
      </c>
      <c r="R14" s="16">
        <v>6.7549591136925893E-2</v>
      </c>
      <c r="S14" s="16">
        <v>0</v>
      </c>
      <c r="T14" s="16">
        <v>0</v>
      </c>
      <c r="U14" s="16">
        <v>0</v>
      </c>
      <c r="V14" s="16">
        <v>5.8751156802615202E-2</v>
      </c>
      <c r="W14" s="16">
        <v>5.5256569408696797E-2</v>
      </c>
      <c r="X14" s="16">
        <v>5.7225705138624697E-2</v>
      </c>
      <c r="Y14" s="16">
        <v>0</v>
      </c>
      <c r="Z14" s="16">
        <v>0</v>
      </c>
      <c r="AA14" s="16">
        <v>0.18853725776139901</v>
      </c>
      <c r="AB14" s="16"/>
      <c r="AC14" s="16">
        <v>9.5000295186284195E-2</v>
      </c>
      <c r="AD14" s="16">
        <v>3.0757254606295002E-2</v>
      </c>
      <c r="AE14" s="16">
        <v>2.3316476673216398E-2</v>
      </c>
      <c r="AF14" s="16">
        <v>6.6926169710106301E-2</v>
      </c>
      <c r="AG14" s="16"/>
      <c r="AH14" s="16">
        <v>3.72461739465203E-2</v>
      </c>
      <c r="AI14" s="16">
        <v>5.0661590327038701E-2</v>
      </c>
      <c r="AJ14" s="16">
        <v>0.15225357325917399</v>
      </c>
      <c r="AK14" s="16">
        <v>0</v>
      </c>
      <c r="AL14" s="16"/>
      <c r="AM14" s="16">
        <v>5.6856366663064997E-2</v>
      </c>
      <c r="AN14" s="16">
        <v>4.80657255792852E-2</v>
      </c>
      <c r="AO14" s="16">
        <v>0.185742562156098</v>
      </c>
      <c r="AP14" s="16"/>
      <c r="AQ14" s="16">
        <v>2.7299596074776299E-2</v>
      </c>
      <c r="AR14" s="16">
        <v>0.146179686503183</v>
      </c>
      <c r="AS14" s="16">
        <v>0</v>
      </c>
      <c r="AT14" s="16">
        <v>0</v>
      </c>
      <c r="AU14" s="16">
        <v>0.114730242306046</v>
      </c>
      <c r="AV14" s="16"/>
      <c r="AW14" s="16" t="s">
        <v>137</v>
      </c>
      <c r="AX14" s="16" t="s">
        <v>137</v>
      </c>
      <c r="AY14" s="16" t="s">
        <v>137</v>
      </c>
      <c r="AZ14" s="16">
        <v>3.2119562824626503E-2</v>
      </c>
      <c r="BA14" s="16">
        <v>9.6546348647240002E-2</v>
      </c>
      <c r="BB14" s="16" t="s">
        <v>137</v>
      </c>
      <c r="BC14" s="16" t="s">
        <v>137</v>
      </c>
      <c r="BD14" s="16" t="s">
        <v>137</v>
      </c>
      <c r="BE14" s="16" t="s">
        <v>137</v>
      </c>
      <c r="BF14" s="16"/>
      <c r="BG14" s="16">
        <v>3.8783546953235701E-2</v>
      </c>
      <c r="BH14" s="16">
        <v>8.2094662746704905E-2</v>
      </c>
      <c r="BI14" s="16">
        <v>0.137492860725938</v>
      </c>
      <c r="BJ14" s="16">
        <v>0</v>
      </c>
      <c r="BK14" s="16">
        <v>0</v>
      </c>
      <c r="BL14" s="16">
        <v>0</v>
      </c>
      <c r="BM14" s="16"/>
      <c r="BN14" s="16">
        <v>0.181354418302379</v>
      </c>
      <c r="BO14" s="16">
        <v>6.1896558876068798E-2</v>
      </c>
      <c r="BP14" s="16">
        <v>0</v>
      </c>
      <c r="BQ14" s="16">
        <v>5.6249239782303902E-2</v>
      </c>
      <c r="BR14" s="16">
        <v>0</v>
      </c>
      <c r="BS14" s="16">
        <v>0</v>
      </c>
      <c r="BT14" s="16"/>
      <c r="BU14" s="16">
        <v>7.1599253347419498E-2</v>
      </c>
      <c r="BV14" s="16">
        <v>2.9957040563917601E-2</v>
      </c>
      <c r="BW14" s="16"/>
      <c r="BX14" s="16">
        <v>3.1429835848812503E-2</v>
      </c>
      <c r="BY14" s="16">
        <v>7.0641033127918307E-2</v>
      </c>
      <c r="BZ14" s="16"/>
      <c r="CA14" s="16">
        <v>8.1117258944523596E-2</v>
      </c>
      <c r="CB14" s="16">
        <v>3.84282659497555E-2</v>
      </c>
    </row>
    <row r="15" spans="2:80" x14ac:dyDescent="0.35">
      <c r="B15" s="17" t="s">
        <v>98</v>
      </c>
      <c r="C15" s="16">
        <v>2.9847806364153101E-2</v>
      </c>
      <c r="D15" s="16">
        <v>3.8120548314121802E-2</v>
      </c>
      <c r="E15" s="16">
        <v>2.0658017984647399E-2</v>
      </c>
      <c r="F15" s="16"/>
      <c r="G15" s="16">
        <v>3.2150771105486801E-2</v>
      </c>
      <c r="H15" s="16">
        <v>4.07235815326863E-2</v>
      </c>
      <c r="I15" s="16">
        <v>0</v>
      </c>
      <c r="J15" s="16"/>
      <c r="K15" s="16">
        <v>0</v>
      </c>
      <c r="L15" s="16">
        <v>4.5943385447180497E-2</v>
      </c>
      <c r="M15" s="16">
        <v>8.2920302208657107E-2</v>
      </c>
      <c r="N15" s="16">
        <v>4.3095458279957803E-2</v>
      </c>
      <c r="O15" s="16"/>
      <c r="P15" s="16">
        <v>0</v>
      </c>
      <c r="Q15" s="16">
        <v>3.0534323677751801E-2</v>
      </c>
      <c r="R15" s="16">
        <v>6.7257145862275297E-2</v>
      </c>
      <c r="S15" s="16">
        <v>6.5151183611539001E-2</v>
      </c>
      <c r="T15" s="16">
        <v>0</v>
      </c>
      <c r="U15" s="16">
        <v>0</v>
      </c>
      <c r="V15" s="16">
        <v>0</v>
      </c>
      <c r="W15" s="16">
        <v>5.9242757127947299E-2</v>
      </c>
      <c r="X15" s="16">
        <v>5.8728646688810303E-2</v>
      </c>
      <c r="Y15" s="16">
        <v>5.55597956223444E-2</v>
      </c>
      <c r="Z15" s="16">
        <v>0</v>
      </c>
      <c r="AA15" s="16">
        <v>0</v>
      </c>
      <c r="AB15" s="16"/>
      <c r="AC15" s="16">
        <v>5.0643548696753402E-2</v>
      </c>
      <c r="AD15" s="16">
        <v>4.83757072912573E-2</v>
      </c>
      <c r="AE15" s="16">
        <v>4.5432052494882899E-2</v>
      </c>
      <c r="AF15" s="16">
        <v>0</v>
      </c>
      <c r="AG15" s="16"/>
      <c r="AH15" s="16">
        <v>3.6331464678839798E-2</v>
      </c>
      <c r="AI15" s="16">
        <v>4.00818681496624E-2</v>
      </c>
      <c r="AJ15" s="16">
        <v>0</v>
      </c>
      <c r="AK15" s="16">
        <v>0</v>
      </c>
      <c r="AL15" s="16"/>
      <c r="AM15" s="16">
        <v>4.5863784625604302E-2</v>
      </c>
      <c r="AN15" s="16">
        <v>1.18163031076115E-2</v>
      </c>
      <c r="AO15" s="16">
        <v>0</v>
      </c>
      <c r="AP15" s="16"/>
      <c r="AQ15" s="16">
        <v>2.1856144808935898E-2</v>
      </c>
      <c r="AR15" s="16">
        <v>0</v>
      </c>
      <c r="AS15" s="16">
        <v>4.4728755601564002E-2</v>
      </c>
      <c r="AT15" s="16">
        <v>0.19674181926011799</v>
      </c>
      <c r="AU15" s="16">
        <v>4.6579100160185398E-2</v>
      </c>
      <c r="AV15" s="16"/>
      <c r="AW15" s="16" t="s">
        <v>137</v>
      </c>
      <c r="AX15" s="16" t="s">
        <v>137</v>
      </c>
      <c r="AY15" s="16" t="s">
        <v>137</v>
      </c>
      <c r="AZ15" s="16">
        <v>3.31553925517988E-2</v>
      </c>
      <c r="BA15" s="16">
        <v>2.4933574523981102E-2</v>
      </c>
      <c r="BB15" s="16" t="s">
        <v>137</v>
      </c>
      <c r="BC15" s="16" t="s">
        <v>137</v>
      </c>
      <c r="BD15" s="16" t="s">
        <v>137</v>
      </c>
      <c r="BE15" s="16" t="s">
        <v>137</v>
      </c>
      <c r="BF15" s="16"/>
      <c r="BG15" s="16">
        <v>0</v>
      </c>
      <c r="BH15" s="16">
        <v>4.9333830021187401E-2</v>
      </c>
      <c r="BI15" s="16">
        <v>0.13971340034376301</v>
      </c>
      <c r="BJ15" s="16">
        <v>0.33608063337263999</v>
      </c>
      <c r="BK15" s="16">
        <v>8.5024771131864504E-2</v>
      </c>
      <c r="BL15" s="16">
        <v>0</v>
      </c>
      <c r="BM15" s="16"/>
      <c r="BN15" s="16">
        <v>0</v>
      </c>
      <c r="BO15" s="16">
        <v>2.3230615123271701E-2</v>
      </c>
      <c r="BP15" s="16">
        <v>5.5997590311224497E-2</v>
      </c>
      <c r="BQ15" s="16">
        <v>6.9330169536148706E-2</v>
      </c>
      <c r="BR15" s="16">
        <v>0</v>
      </c>
      <c r="BS15" s="16">
        <v>0</v>
      </c>
      <c r="BT15" s="16"/>
      <c r="BU15" s="16">
        <v>2.9678702127779101E-2</v>
      </c>
      <c r="BV15" s="16">
        <v>3.0197968620264502E-2</v>
      </c>
      <c r="BW15" s="16"/>
      <c r="BX15" s="16">
        <v>1.5422658209698599E-2</v>
      </c>
      <c r="BY15" s="16">
        <v>3.6680273136218203E-2</v>
      </c>
      <c r="BZ15" s="16"/>
      <c r="CA15" s="16">
        <v>2.8458175387023402E-2</v>
      </c>
      <c r="CB15" s="16">
        <v>3.14304837003829E-2</v>
      </c>
    </row>
    <row r="16" spans="2:80" x14ac:dyDescent="0.35">
      <c r="B16" s="17" t="s">
        <v>185</v>
      </c>
      <c r="C16" s="16">
        <v>1.1446548099007201E-2</v>
      </c>
      <c r="D16" s="16">
        <v>9.92158342592875E-3</v>
      </c>
      <c r="E16" s="16">
        <v>1.3140557499586401E-2</v>
      </c>
      <c r="F16" s="16"/>
      <c r="G16" s="16">
        <v>0</v>
      </c>
      <c r="H16" s="16">
        <v>2.3292534439732299E-2</v>
      </c>
      <c r="I16" s="16">
        <v>0</v>
      </c>
      <c r="J16" s="16"/>
      <c r="K16" s="16">
        <v>0</v>
      </c>
      <c r="L16" s="16">
        <v>1.5597759247974101E-2</v>
      </c>
      <c r="M16" s="16">
        <v>0</v>
      </c>
      <c r="N16" s="16">
        <v>5.5549687404537099E-2</v>
      </c>
      <c r="O16" s="16"/>
      <c r="P16" s="16">
        <v>0</v>
      </c>
      <c r="Q16" s="16">
        <v>0</v>
      </c>
      <c r="R16" s="16">
        <v>0</v>
      </c>
      <c r="S16" s="16">
        <v>0</v>
      </c>
      <c r="T16" s="16">
        <v>0</v>
      </c>
      <c r="U16" s="16">
        <v>9.6342724187552006E-2</v>
      </c>
      <c r="V16" s="16">
        <v>0</v>
      </c>
      <c r="W16" s="16">
        <v>0</v>
      </c>
      <c r="X16" s="16">
        <v>0</v>
      </c>
      <c r="Y16" s="16">
        <v>5.55597956223444E-2</v>
      </c>
      <c r="Z16" s="16">
        <v>0</v>
      </c>
      <c r="AA16" s="16">
        <v>0</v>
      </c>
      <c r="AB16" s="16"/>
      <c r="AC16" s="16">
        <v>0</v>
      </c>
      <c r="AD16" s="16">
        <v>0</v>
      </c>
      <c r="AE16" s="16">
        <v>0</v>
      </c>
      <c r="AF16" s="16">
        <v>1.5883022319038299E-2</v>
      </c>
      <c r="AG16" s="16"/>
      <c r="AH16" s="16">
        <v>1.1498642048610499E-2</v>
      </c>
      <c r="AI16" s="16">
        <v>2.0561276554089999E-2</v>
      </c>
      <c r="AJ16" s="16">
        <v>0</v>
      </c>
      <c r="AK16" s="16">
        <v>0</v>
      </c>
      <c r="AL16" s="16"/>
      <c r="AM16" s="16">
        <v>2.10914345372703E-2</v>
      </c>
      <c r="AN16" s="16">
        <v>0</v>
      </c>
      <c r="AO16" s="16">
        <v>0</v>
      </c>
      <c r="AP16" s="16"/>
      <c r="AQ16" s="16">
        <v>1.15802665236809E-2</v>
      </c>
      <c r="AR16" s="16">
        <v>0</v>
      </c>
      <c r="AS16" s="16">
        <v>0</v>
      </c>
      <c r="AT16" s="16">
        <v>0</v>
      </c>
      <c r="AU16" s="16">
        <v>6.00400728233179E-2</v>
      </c>
      <c r="AV16" s="16"/>
      <c r="AW16" s="16" t="s">
        <v>137</v>
      </c>
      <c r="AX16" s="16" t="s">
        <v>137</v>
      </c>
      <c r="AY16" s="16" t="s">
        <v>137</v>
      </c>
      <c r="AZ16" s="16">
        <v>1.9150792754093E-2</v>
      </c>
      <c r="BA16" s="16">
        <v>0</v>
      </c>
      <c r="BB16" s="16" t="s">
        <v>137</v>
      </c>
      <c r="BC16" s="16" t="s">
        <v>137</v>
      </c>
      <c r="BD16" s="16" t="s">
        <v>137</v>
      </c>
      <c r="BE16" s="16" t="s">
        <v>137</v>
      </c>
      <c r="BF16" s="16"/>
      <c r="BG16" s="16">
        <v>9.03614924836698E-3</v>
      </c>
      <c r="BH16" s="16">
        <v>2.12266270695592E-2</v>
      </c>
      <c r="BI16" s="16">
        <v>0</v>
      </c>
      <c r="BJ16" s="16">
        <v>0</v>
      </c>
      <c r="BK16" s="16">
        <v>0</v>
      </c>
      <c r="BL16" s="16">
        <v>0</v>
      </c>
      <c r="BM16" s="16"/>
      <c r="BN16" s="16">
        <v>0</v>
      </c>
      <c r="BO16" s="16">
        <v>0</v>
      </c>
      <c r="BP16" s="16">
        <v>0</v>
      </c>
      <c r="BQ16" s="16">
        <v>5.4119035216308203E-2</v>
      </c>
      <c r="BR16" s="16">
        <v>0</v>
      </c>
      <c r="BS16" s="16">
        <v>0</v>
      </c>
      <c r="BT16" s="16"/>
      <c r="BU16" s="16">
        <v>1.6974441929988499E-2</v>
      </c>
      <c r="BV16" s="16">
        <v>0</v>
      </c>
      <c r="BW16" s="16"/>
      <c r="BX16" s="16">
        <v>1.93683713217216E-2</v>
      </c>
      <c r="BY16" s="16">
        <v>7.6943790839072903E-3</v>
      </c>
      <c r="BZ16" s="16"/>
      <c r="CA16" s="16">
        <v>1.47837143848332E-2</v>
      </c>
      <c r="CB16" s="16">
        <v>9.8834539999469798E-3</v>
      </c>
    </row>
    <row r="17" spans="2:80" x14ac:dyDescent="0.35">
      <c r="B17" s="17" t="s">
        <v>154</v>
      </c>
      <c r="C17" s="18">
        <v>4.1208134051069399E-2</v>
      </c>
      <c r="D17" s="18">
        <v>1.9414771923394501E-2</v>
      </c>
      <c r="E17" s="18">
        <v>6.5417324576107605E-2</v>
      </c>
      <c r="F17" s="18"/>
      <c r="G17" s="18">
        <v>3.2853302542860403E-2</v>
      </c>
      <c r="H17" s="18">
        <v>5.2655853515976202E-2</v>
      </c>
      <c r="I17" s="18">
        <v>2.6060597674389299E-2</v>
      </c>
      <c r="J17" s="18"/>
      <c r="K17" s="18">
        <v>2.4089120953225698E-2</v>
      </c>
      <c r="L17" s="18">
        <v>2.9988012411826599E-2</v>
      </c>
      <c r="M17" s="18">
        <v>4.3635193575187602E-2</v>
      </c>
      <c r="N17" s="18">
        <v>0.13895249141229299</v>
      </c>
      <c r="O17" s="18"/>
      <c r="P17" s="18">
        <v>0</v>
      </c>
      <c r="Q17" s="18">
        <v>9.4368020758096999E-2</v>
      </c>
      <c r="R17" s="18">
        <v>0</v>
      </c>
      <c r="S17" s="18">
        <v>0</v>
      </c>
      <c r="T17" s="18">
        <v>0.12478662445887199</v>
      </c>
      <c r="U17" s="18">
        <v>0</v>
      </c>
      <c r="V17" s="18">
        <v>5.6409719298661898E-2</v>
      </c>
      <c r="W17" s="18">
        <v>0</v>
      </c>
      <c r="X17" s="18">
        <v>0</v>
      </c>
      <c r="Y17" s="18">
        <v>5.5801378869477399E-2</v>
      </c>
      <c r="Z17" s="18">
        <v>0.107051772598469</v>
      </c>
      <c r="AA17" s="18">
        <v>0</v>
      </c>
      <c r="AB17" s="18"/>
      <c r="AC17" s="18">
        <v>5.1577622786389402E-2</v>
      </c>
      <c r="AD17" s="18">
        <v>6.8847388713142804E-2</v>
      </c>
      <c r="AE17" s="18">
        <v>4.5605348771118798E-2</v>
      </c>
      <c r="AF17" s="18">
        <v>1.5522615759519401E-2</v>
      </c>
      <c r="AG17" s="18"/>
      <c r="AH17" s="18">
        <v>3.7773095943648603E-2</v>
      </c>
      <c r="AI17" s="18">
        <v>6.0885437062551701E-2</v>
      </c>
      <c r="AJ17" s="18">
        <v>0</v>
      </c>
      <c r="AK17" s="18">
        <v>0</v>
      </c>
      <c r="AL17" s="18"/>
      <c r="AM17" s="18">
        <v>4.7770780741473201E-2</v>
      </c>
      <c r="AN17" s="18">
        <v>3.6429354422246402E-2</v>
      </c>
      <c r="AO17" s="18">
        <v>0</v>
      </c>
      <c r="AP17" s="18"/>
      <c r="AQ17" s="18">
        <v>5.8090589039647297E-2</v>
      </c>
      <c r="AR17" s="18">
        <v>2.1507156911806002E-2</v>
      </c>
      <c r="AS17" s="18">
        <v>9.0579388446280398E-2</v>
      </c>
      <c r="AT17" s="18">
        <v>0</v>
      </c>
      <c r="AU17" s="18">
        <v>0</v>
      </c>
      <c r="AV17" s="18"/>
      <c r="AW17" s="18" t="s">
        <v>137</v>
      </c>
      <c r="AX17" s="18" t="s">
        <v>137</v>
      </c>
      <c r="AY17" s="18" t="s">
        <v>137</v>
      </c>
      <c r="AZ17" s="18">
        <v>2.5631320840176702E-2</v>
      </c>
      <c r="BA17" s="18">
        <v>6.4351316754909599E-2</v>
      </c>
      <c r="BB17" s="18" t="s">
        <v>137</v>
      </c>
      <c r="BC17" s="18" t="s">
        <v>137</v>
      </c>
      <c r="BD17" s="18" t="s">
        <v>137</v>
      </c>
      <c r="BE17" s="18" t="s">
        <v>137</v>
      </c>
      <c r="BF17" s="18"/>
      <c r="BG17" s="18">
        <v>2.67575748471626E-2</v>
      </c>
      <c r="BH17" s="18">
        <v>3.4694670456974497E-2</v>
      </c>
      <c r="BI17" s="18">
        <v>0.438890974433856</v>
      </c>
      <c r="BJ17" s="18">
        <v>0</v>
      </c>
      <c r="BK17" s="18">
        <v>0</v>
      </c>
      <c r="BL17" s="18">
        <v>0</v>
      </c>
      <c r="BM17" s="18"/>
      <c r="BN17" s="18">
        <v>0</v>
      </c>
      <c r="BO17" s="18">
        <v>5.8579993157068598E-2</v>
      </c>
      <c r="BP17" s="18">
        <v>0</v>
      </c>
      <c r="BQ17" s="18">
        <v>2.3981494914992699E-2</v>
      </c>
      <c r="BR17" s="18">
        <v>4.6007195874029801E-2</v>
      </c>
      <c r="BS17" s="18">
        <v>0.12271967301854</v>
      </c>
      <c r="BT17" s="18"/>
      <c r="BU17" s="18">
        <v>5.37897021233356E-2</v>
      </c>
      <c r="BV17" s="18">
        <v>1.51556213756293E-2</v>
      </c>
      <c r="BW17" s="18"/>
      <c r="BX17" s="18">
        <v>4.9276303863640597E-2</v>
      </c>
      <c r="BY17" s="18">
        <v>3.7386648020872298E-2</v>
      </c>
      <c r="BZ17" s="18"/>
      <c r="CA17" s="18">
        <v>2.90924488383607E-2</v>
      </c>
      <c r="CB17" s="18">
        <v>4.9110968261343799E-2</v>
      </c>
    </row>
    <row r="18" spans="2:80" x14ac:dyDescent="0.35">
      <c r="B18" s="15" t="s">
        <v>165</v>
      </c>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B19"/>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193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186</v>
      </c>
      <c r="D7" s="10">
        <v>98</v>
      </c>
      <c r="E7" s="10">
        <v>88</v>
      </c>
      <c r="F7" s="10"/>
      <c r="G7" s="10">
        <v>60</v>
      </c>
      <c r="H7" s="10">
        <v>93</v>
      </c>
      <c r="I7" s="10">
        <v>33</v>
      </c>
      <c r="J7" s="10"/>
      <c r="K7" s="10">
        <v>80</v>
      </c>
      <c r="L7" s="10">
        <v>63</v>
      </c>
      <c r="M7" s="10">
        <v>22</v>
      </c>
      <c r="N7" s="10">
        <v>21</v>
      </c>
      <c r="O7" s="10"/>
      <c r="P7" s="10">
        <v>15</v>
      </c>
      <c r="Q7" s="10">
        <v>32</v>
      </c>
      <c r="R7" s="10">
        <v>15</v>
      </c>
      <c r="S7" s="10">
        <v>15</v>
      </c>
      <c r="T7" s="10">
        <v>16</v>
      </c>
      <c r="U7" s="10">
        <v>10</v>
      </c>
      <c r="V7" s="10">
        <v>17</v>
      </c>
      <c r="W7" s="10">
        <v>17</v>
      </c>
      <c r="X7" s="10">
        <v>17</v>
      </c>
      <c r="Y7" s="10">
        <v>18</v>
      </c>
      <c r="Z7" s="10">
        <v>9</v>
      </c>
      <c r="AA7" s="10">
        <v>5</v>
      </c>
      <c r="AB7" s="10"/>
      <c r="AC7" s="10">
        <v>19</v>
      </c>
      <c r="AD7" s="10">
        <v>58</v>
      </c>
      <c r="AE7" s="10">
        <v>41</v>
      </c>
      <c r="AF7" s="10">
        <v>60</v>
      </c>
      <c r="AG7" s="10"/>
      <c r="AH7" s="10">
        <v>102</v>
      </c>
      <c r="AI7" s="10">
        <v>47</v>
      </c>
      <c r="AJ7" s="10">
        <v>29</v>
      </c>
      <c r="AK7" s="10">
        <v>7</v>
      </c>
      <c r="AL7" s="10"/>
      <c r="AM7" s="10">
        <v>100</v>
      </c>
      <c r="AN7" s="10">
        <v>79</v>
      </c>
      <c r="AO7" s="10">
        <v>7</v>
      </c>
      <c r="AP7" s="10"/>
      <c r="AQ7" s="10">
        <v>84</v>
      </c>
      <c r="AR7" s="10">
        <v>44</v>
      </c>
      <c r="AS7" s="10">
        <v>20</v>
      </c>
      <c r="AT7" s="10">
        <v>5</v>
      </c>
      <c r="AU7" s="10">
        <v>19</v>
      </c>
      <c r="AV7" s="10"/>
      <c r="AW7" s="10" t="s">
        <v>136</v>
      </c>
      <c r="AX7" s="10" t="s">
        <v>136</v>
      </c>
      <c r="AY7" s="10" t="s">
        <v>136</v>
      </c>
      <c r="AZ7" s="10">
        <v>113</v>
      </c>
      <c r="BA7" s="10">
        <v>73</v>
      </c>
      <c r="BB7" s="10" t="s">
        <v>136</v>
      </c>
      <c r="BC7" s="10" t="s">
        <v>136</v>
      </c>
      <c r="BD7" s="10" t="s">
        <v>136</v>
      </c>
      <c r="BE7" s="10" t="s">
        <v>136</v>
      </c>
      <c r="BF7" s="10"/>
      <c r="BG7" s="10">
        <v>108</v>
      </c>
      <c r="BH7" s="10">
        <v>54</v>
      </c>
      <c r="BI7" s="10">
        <v>7</v>
      </c>
      <c r="BJ7" s="10">
        <v>3</v>
      </c>
      <c r="BK7" s="10">
        <v>11</v>
      </c>
      <c r="BL7" s="10">
        <v>2</v>
      </c>
      <c r="BM7" s="10"/>
      <c r="BN7" s="10">
        <v>18</v>
      </c>
      <c r="BO7" s="10">
        <v>82</v>
      </c>
      <c r="BP7" s="10">
        <v>17</v>
      </c>
      <c r="BQ7" s="10">
        <v>40</v>
      </c>
      <c r="BR7" s="10">
        <v>21</v>
      </c>
      <c r="BS7" s="10">
        <v>8</v>
      </c>
      <c r="BT7" s="10"/>
      <c r="BU7" s="10">
        <v>125</v>
      </c>
      <c r="BV7" s="10">
        <v>61</v>
      </c>
      <c r="BW7" s="10"/>
      <c r="BX7" s="10">
        <v>59</v>
      </c>
      <c r="BY7" s="10">
        <v>127</v>
      </c>
      <c r="BZ7" s="10"/>
      <c r="CA7" s="10">
        <v>66</v>
      </c>
      <c r="CB7" s="10">
        <v>117</v>
      </c>
    </row>
    <row r="8" spans="2:80" ht="30" customHeight="1" x14ac:dyDescent="0.35">
      <c r="B8" s="11" t="s">
        <v>20</v>
      </c>
      <c r="C8" s="11">
        <v>177</v>
      </c>
      <c r="D8" s="11">
        <v>93</v>
      </c>
      <c r="E8" s="11">
        <v>84</v>
      </c>
      <c r="F8" s="11"/>
      <c r="G8" s="11">
        <v>54</v>
      </c>
      <c r="H8" s="11">
        <v>87</v>
      </c>
      <c r="I8" s="11">
        <v>36</v>
      </c>
      <c r="J8" s="11"/>
      <c r="K8" s="11">
        <v>77</v>
      </c>
      <c r="L8" s="11">
        <v>59</v>
      </c>
      <c r="M8" s="11">
        <v>21</v>
      </c>
      <c r="N8" s="11">
        <v>20</v>
      </c>
      <c r="O8" s="11"/>
      <c r="P8" s="11">
        <v>19</v>
      </c>
      <c r="Q8" s="11">
        <v>29</v>
      </c>
      <c r="R8" s="11">
        <v>14</v>
      </c>
      <c r="S8" s="11">
        <v>13</v>
      </c>
      <c r="T8" s="11">
        <v>15</v>
      </c>
      <c r="U8" s="11">
        <v>11</v>
      </c>
      <c r="V8" s="11">
        <v>16</v>
      </c>
      <c r="W8" s="11">
        <v>14</v>
      </c>
      <c r="X8" s="11">
        <v>15</v>
      </c>
      <c r="Y8" s="11">
        <v>17</v>
      </c>
      <c r="Z8" s="11">
        <v>8</v>
      </c>
      <c r="AA8" s="11">
        <v>6</v>
      </c>
      <c r="AB8" s="11"/>
      <c r="AC8" s="11">
        <v>18</v>
      </c>
      <c r="AD8" s="11">
        <v>53</v>
      </c>
      <c r="AE8" s="11">
        <v>40</v>
      </c>
      <c r="AF8" s="11">
        <v>58</v>
      </c>
      <c r="AG8" s="11"/>
      <c r="AH8" s="11">
        <v>96</v>
      </c>
      <c r="AI8" s="11">
        <v>45</v>
      </c>
      <c r="AJ8" s="11">
        <v>29</v>
      </c>
      <c r="AK8" s="11">
        <v>6</v>
      </c>
      <c r="AL8" s="11"/>
      <c r="AM8" s="11">
        <v>96</v>
      </c>
      <c r="AN8" s="11">
        <v>74</v>
      </c>
      <c r="AO8" s="11">
        <v>7</v>
      </c>
      <c r="AP8" s="11"/>
      <c r="AQ8" s="11">
        <v>80</v>
      </c>
      <c r="AR8" s="11">
        <v>41</v>
      </c>
      <c r="AS8" s="11">
        <v>20</v>
      </c>
      <c r="AT8" s="11">
        <v>5</v>
      </c>
      <c r="AU8" s="11">
        <v>18</v>
      </c>
      <c r="AV8" s="11"/>
      <c r="AW8" s="11" t="s">
        <v>136</v>
      </c>
      <c r="AX8" s="11" t="s">
        <v>136</v>
      </c>
      <c r="AY8" s="11" t="s">
        <v>136</v>
      </c>
      <c r="AZ8" s="11">
        <v>106</v>
      </c>
      <c r="BA8" s="11">
        <v>71</v>
      </c>
      <c r="BB8" s="11" t="s">
        <v>136</v>
      </c>
      <c r="BC8" s="11" t="s">
        <v>136</v>
      </c>
      <c r="BD8" s="11" t="s">
        <v>136</v>
      </c>
      <c r="BE8" s="11" t="s">
        <v>136</v>
      </c>
      <c r="BF8" s="11"/>
      <c r="BG8" s="11">
        <v>102</v>
      </c>
      <c r="BH8" s="11">
        <v>52</v>
      </c>
      <c r="BI8" s="11">
        <v>6</v>
      </c>
      <c r="BJ8" s="11">
        <v>3</v>
      </c>
      <c r="BK8" s="11">
        <v>11</v>
      </c>
      <c r="BL8" s="11">
        <v>2</v>
      </c>
      <c r="BM8" s="11"/>
      <c r="BN8" s="11">
        <v>18</v>
      </c>
      <c r="BO8" s="11">
        <v>78</v>
      </c>
      <c r="BP8" s="11">
        <v>16</v>
      </c>
      <c r="BQ8" s="11">
        <v>37</v>
      </c>
      <c r="BR8" s="11">
        <v>20</v>
      </c>
      <c r="BS8" s="11">
        <v>7</v>
      </c>
      <c r="BT8" s="11"/>
      <c r="BU8" s="11">
        <v>119</v>
      </c>
      <c r="BV8" s="11">
        <v>58</v>
      </c>
      <c r="BW8" s="11"/>
      <c r="BX8" s="11">
        <v>57</v>
      </c>
      <c r="BY8" s="11">
        <v>120</v>
      </c>
      <c r="BZ8" s="11"/>
      <c r="CA8" s="11">
        <v>62</v>
      </c>
      <c r="CB8" s="11">
        <v>111</v>
      </c>
    </row>
    <row r="9" spans="2:80" ht="29" x14ac:dyDescent="0.35">
      <c r="B9" s="17" t="s">
        <v>187</v>
      </c>
      <c r="C9" s="16">
        <v>0.42364600366274902</v>
      </c>
      <c r="D9" s="16">
        <v>0.38558744093763803</v>
      </c>
      <c r="E9" s="16">
        <v>0.465923417800301</v>
      </c>
      <c r="F9" s="16"/>
      <c r="G9" s="16">
        <v>0.51926784222914302</v>
      </c>
      <c r="H9" s="16">
        <v>0.45701743389625898</v>
      </c>
      <c r="I9" s="16">
        <v>0.19839290006577101</v>
      </c>
      <c r="J9" s="16"/>
      <c r="K9" s="16">
        <v>0.34456147169048801</v>
      </c>
      <c r="L9" s="16">
        <v>0.49802445136349999</v>
      </c>
      <c r="M9" s="16">
        <v>0.35759456165640602</v>
      </c>
      <c r="N9" s="16">
        <v>0.57833602146041097</v>
      </c>
      <c r="O9" s="16"/>
      <c r="P9" s="16">
        <v>0.51998515077139196</v>
      </c>
      <c r="Q9" s="16">
        <v>0.30647250479055599</v>
      </c>
      <c r="R9" s="16">
        <v>0.60423990583622</v>
      </c>
      <c r="S9" s="16">
        <v>0.46953980552965202</v>
      </c>
      <c r="T9" s="16">
        <v>0.74699332631707005</v>
      </c>
      <c r="U9" s="16">
        <v>0.19268544837510401</v>
      </c>
      <c r="V9" s="16">
        <v>0.41238175402127802</v>
      </c>
      <c r="W9" s="16">
        <v>0.59048045242967195</v>
      </c>
      <c r="X9" s="16">
        <v>0.46421716543179198</v>
      </c>
      <c r="Y9" s="16">
        <v>0.27442437898183902</v>
      </c>
      <c r="Z9" s="16">
        <v>0.103993214479075</v>
      </c>
      <c r="AA9" s="16">
        <v>0.20768879155175399</v>
      </c>
      <c r="AB9" s="16"/>
      <c r="AC9" s="16">
        <v>0.37546098352423901</v>
      </c>
      <c r="AD9" s="16">
        <v>0.46445330145104602</v>
      </c>
      <c r="AE9" s="16">
        <v>0.43014058717186998</v>
      </c>
      <c r="AF9" s="16">
        <v>0.41543106690206899</v>
      </c>
      <c r="AG9" s="16"/>
      <c r="AH9" s="16">
        <v>0.47319555684023501</v>
      </c>
      <c r="AI9" s="16">
        <v>0.32463966862708599</v>
      </c>
      <c r="AJ9" s="16">
        <v>0.39435906163928502</v>
      </c>
      <c r="AK9" s="16">
        <v>0.42574026337166798</v>
      </c>
      <c r="AL9" s="16"/>
      <c r="AM9" s="16">
        <v>0.43986298574681199</v>
      </c>
      <c r="AN9" s="16">
        <v>0.40098971019749602</v>
      </c>
      <c r="AO9" s="16">
        <v>0.44226317615331701</v>
      </c>
      <c r="AP9" s="16"/>
      <c r="AQ9" s="16">
        <v>0.41863732116605501</v>
      </c>
      <c r="AR9" s="16">
        <v>0.42017651328882299</v>
      </c>
      <c r="AS9" s="16">
        <v>0.37621035514416001</v>
      </c>
      <c r="AT9" s="16">
        <v>0.39801797741635198</v>
      </c>
      <c r="AU9" s="16">
        <v>0.48977672628744001</v>
      </c>
      <c r="AV9" s="16"/>
      <c r="AW9" s="16" t="s">
        <v>137</v>
      </c>
      <c r="AX9" s="16" t="s">
        <v>137</v>
      </c>
      <c r="AY9" s="16" t="s">
        <v>137</v>
      </c>
      <c r="AZ9" s="16">
        <v>0.45363885727596898</v>
      </c>
      <c r="BA9" s="16">
        <v>0.37908425142353702</v>
      </c>
      <c r="BB9" s="16" t="s">
        <v>137</v>
      </c>
      <c r="BC9" s="16" t="s">
        <v>137</v>
      </c>
      <c r="BD9" s="16" t="s">
        <v>137</v>
      </c>
      <c r="BE9" s="16" t="s">
        <v>137</v>
      </c>
      <c r="BF9" s="16"/>
      <c r="BG9" s="16">
        <v>0.41720682819843802</v>
      </c>
      <c r="BH9" s="16">
        <v>0.42809708373268401</v>
      </c>
      <c r="BI9" s="16">
        <v>0.58127740071940304</v>
      </c>
      <c r="BJ9" s="16">
        <v>0.67731334628932405</v>
      </c>
      <c r="BK9" s="16">
        <v>0.34053833619171398</v>
      </c>
      <c r="BL9" s="16">
        <v>0.50756521736721905</v>
      </c>
      <c r="BM9" s="16"/>
      <c r="BN9" s="16">
        <v>0.43984261986520401</v>
      </c>
      <c r="BO9" s="16">
        <v>0.435217930015248</v>
      </c>
      <c r="BP9" s="16">
        <v>0.45376496113932202</v>
      </c>
      <c r="BQ9" s="16">
        <v>0.41828427457362399</v>
      </c>
      <c r="BR9" s="16">
        <v>0.37248673878642502</v>
      </c>
      <c r="BS9" s="16">
        <v>0.36394354675887902</v>
      </c>
      <c r="BT9" s="16"/>
      <c r="BU9" s="16">
        <v>0.41311630368241398</v>
      </c>
      <c r="BV9" s="16">
        <v>0.44544973596627302</v>
      </c>
      <c r="BW9" s="16"/>
      <c r="BX9" s="16">
        <v>0.41849265989795797</v>
      </c>
      <c r="BY9" s="16">
        <v>0.42608688327528199</v>
      </c>
      <c r="BZ9" s="16"/>
      <c r="CA9" s="16">
        <v>0.43269153064985799</v>
      </c>
      <c r="CB9" s="16">
        <v>0.422210587546129</v>
      </c>
    </row>
    <row r="10" spans="2:80" ht="29" x14ac:dyDescent="0.35">
      <c r="B10" s="17" t="s">
        <v>188</v>
      </c>
      <c r="C10" s="16">
        <v>0.30328732679091402</v>
      </c>
      <c r="D10" s="16">
        <v>0.34057926544839001</v>
      </c>
      <c r="E10" s="16">
        <v>0.26186151820214099</v>
      </c>
      <c r="F10" s="16"/>
      <c r="G10" s="16">
        <v>0.34385030908108899</v>
      </c>
      <c r="H10" s="16">
        <v>0.276495679749579</v>
      </c>
      <c r="I10" s="16">
        <v>0.307025200173489</v>
      </c>
      <c r="J10" s="16"/>
      <c r="K10" s="16">
        <v>0.40742153403472398</v>
      </c>
      <c r="L10" s="16">
        <v>0.21830055317372399</v>
      </c>
      <c r="M10" s="16">
        <v>0.32089656348464901</v>
      </c>
      <c r="N10" s="16">
        <v>0.13286396123885899</v>
      </c>
      <c r="O10" s="16"/>
      <c r="P10" s="16">
        <v>0.202976693816069</v>
      </c>
      <c r="Q10" s="16">
        <v>0.37204565915919502</v>
      </c>
      <c r="R10" s="16">
        <v>6.7343038071569994E-2</v>
      </c>
      <c r="S10" s="16">
        <v>0.39445422930482799</v>
      </c>
      <c r="T10" s="16">
        <v>0.19080414765488701</v>
      </c>
      <c r="U10" s="16">
        <v>0.19970993022946801</v>
      </c>
      <c r="V10" s="16">
        <v>0.240058099375941</v>
      </c>
      <c r="W10" s="16">
        <v>0.22908034942552699</v>
      </c>
      <c r="X10" s="16">
        <v>0.243787206263852</v>
      </c>
      <c r="Y10" s="16">
        <v>0.55677188595794402</v>
      </c>
      <c r="Z10" s="16">
        <v>0.65288001867571999</v>
      </c>
      <c r="AA10" s="16">
        <v>0.40201900053060602</v>
      </c>
      <c r="AB10" s="16"/>
      <c r="AC10" s="16">
        <v>0.16164630144238001</v>
      </c>
      <c r="AD10" s="16">
        <v>0.29032798797361498</v>
      </c>
      <c r="AE10" s="16">
        <v>0.27205275911596599</v>
      </c>
      <c r="AF10" s="16">
        <v>0.39221387043124301</v>
      </c>
      <c r="AG10" s="16"/>
      <c r="AH10" s="16">
        <v>0.28163675504186297</v>
      </c>
      <c r="AI10" s="16">
        <v>0.36539293484815999</v>
      </c>
      <c r="AJ10" s="16">
        <v>0.26052430930932602</v>
      </c>
      <c r="AK10" s="16">
        <v>0.43372422162493701</v>
      </c>
      <c r="AL10" s="16"/>
      <c r="AM10" s="16">
        <v>0.29423909686654898</v>
      </c>
      <c r="AN10" s="16">
        <v>0.33033812987972799</v>
      </c>
      <c r="AO10" s="16">
        <v>0.13289795484924499</v>
      </c>
      <c r="AP10" s="16"/>
      <c r="AQ10" s="16">
        <v>0.30068492335832098</v>
      </c>
      <c r="AR10" s="16">
        <v>0.25311339146129103</v>
      </c>
      <c r="AS10" s="16">
        <v>0.42788185719605498</v>
      </c>
      <c r="AT10" s="16">
        <v>0.40524020332353</v>
      </c>
      <c r="AU10" s="16">
        <v>0.26163984342892899</v>
      </c>
      <c r="AV10" s="16"/>
      <c r="AW10" s="16" t="s">
        <v>137</v>
      </c>
      <c r="AX10" s="16" t="s">
        <v>137</v>
      </c>
      <c r="AY10" s="16" t="s">
        <v>137</v>
      </c>
      <c r="AZ10" s="16">
        <v>0.327791917005678</v>
      </c>
      <c r="BA10" s="16">
        <v>0.266879738104774</v>
      </c>
      <c r="BB10" s="16" t="s">
        <v>137</v>
      </c>
      <c r="BC10" s="16" t="s">
        <v>137</v>
      </c>
      <c r="BD10" s="16" t="s">
        <v>137</v>
      </c>
      <c r="BE10" s="16" t="s">
        <v>137</v>
      </c>
      <c r="BF10" s="16"/>
      <c r="BG10" s="16">
        <v>0.29030180038062697</v>
      </c>
      <c r="BH10" s="16">
        <v>0.386990683001942</v>
      </c>
      <c r="BI10" s="16">
        <v>0</v>
      </c>
      <c r="BJ10" s="16">
        <v>0</v>
      </c>
      <c r="BK10" s="16">
        <v>0.27996916241652098</v>
      </c>
      <c r="BL10" s="16">
        <v>0.49243478263278101</v>
      </c>
      <c r="BM10" s="16"/>
      <c r="BN10" s="16">
        <v>0.33101747284195798</v>
      </c>
      <c r="BO10" s="16">
        <v>0.28374460960000197</v>
      </c>
      <c r="BP10" s="16">
        <v>0.30408172853642601</v>
      </c>
      <c r="BQ10" s="16">
        <v>0.226707774145467</v>
      </c>
      <c r="BR10" s="16">
        <v>0.41737382108001397</v>
      </c>
      <c r="BS10" s="16">
        <v>0.51582736379713001</v>
      </c>
      <c r="BT10" s="16"/>
      <c r="BU10" s="16">
        <v>0.29547507427951503</v>
      </c>
      <c r="BV10" s="16">
        <v>0.31946407093027301</v>
      </c>
      <c r="BW10" s="16"/>
      <c r="BX10" s="16">
        <v>0.22253129125186699</v>
      </c>
      <c r="BY10" s="16">
        <v>0.341537396984742</v>
      </c>
      <c r="BZ10" s="16"/>
      <c r="CA10" s="16">
        <v>0.23952335123818499</v>
      </c>
      <c r="CB10" s="16">
        <v>0.33628499051425498</v>
      </c>
    </row>
    <row r="11" spans="2:80" ht="29" x14ac:dyDescent="0.35">
      <c r="B11" s="17" t="s">
        <v>189</v>
      </c>
      <c r="C11" s="16">
        <v>0.21647829554301101</v>
      </c>
      <c r="D11" s="16">
        <v>0.233048173024136</v>
      </c>
      <c r="E11" s="16">
        <v>0.19807162113605001</v>
      </c>
      <c r="F11" s="16"/>
      <c r="G11" s="16">
        <v>0.120609486359519</v>
      </c>
      <c r="H11" s="16">
        <v>0.189537207135556</v>
      </c>
      <c r="I11" s="16">
        <v>0.426511843106404</v>
      </c>
      <c r="J11" s="16"/>
      <c r="K11" s="16">
        <v>0.20387616041246701</v>
      </c>
      <c r="L11" s="16">
        <v>0.22337095385866901</v>
      </c>
      <c r="M11" s="16">
        <v>0.22424134283782299</v>
      </c>
      <c r="N11" s="16">
        <v>0.23697278511273001</v>
      </c>
      <c r="O11" s="16"/>
      <c r="P11" s="16">
        <v>0.203249122905068</v>
      </c>
      <c r="Q11" s="16">
        <v>0.25530314667947801</v>
      </c>
      <c r="R11" s="16">
        <v>0.262797412918019</v>
      </c>
      <c r="S11" s="16">
        <v>6.7855459162483395E-2</v>
      </c>
      <c r="T11" s="16">
        <v>6.2202526028042403E-2</v>
      </c>
      <c r="U11" s="16">
        <v>0.51126189720787596</v>
      </c>
      <c r="V11" s="16">
        <v>0.291150427304119</v>
      </c>
      <c r="W11" s="16">
        <v>0.12119644101685401</v>
      </c>
      <c r="X11" s="16">
        <v>0.29199562830435599</v>
      </c>
      <c r="Y11" s="16">
        <v>0.113243939437872</v>
      </c>
      <c r="Z11" s="16">
        <v>0.24312676684520501</v>
      </c>
      <c r="AA11" s="16">
        <v>0.20175495015624101</v>
      </c>
      <c r="AB11" s="16"/>
      <c r="AC11" s="16">
        <v>0.40633873959339301</v>
      </c>
      <c r="AD11" s="16">
        <v>0.212760779523961</v>
      </c>
      <c r="AE11" s="16">
        <v>0.22992084189459899</v>
      </c>
      <c r="AF11" s="16">
        <v>0.14912075676198799</v>
      </c>
      <c r="AG11" s="16"/>
      <c r="AH11" s="16">
        <v>0.19585706515159501</v>
      </c>
      <c r="AI11" s="16">
        <v>0.23851602866877</v>
      </c>
      <c r="AJ11" s="16">
        <v>0.27359463831323699</v>
      </c>
      <c r="AK11" s="16">
        <v>0.14053551500339501</v>
      </c>
      <c r="AL11" s="16"/>
      <c r="AM11" s="16">
        <v>0.19077453062548599</v>
      </c>
      <c r="AN11" s="16">
        <v>0.24481083170120199</v>
      </c>
      <c r="AO11" s="16">
        <v>0.27110836777819802</v>
      </c>
      <c r="AP11" s="16"/>
      <c r="AQ11" s="16">
        <v>0.216045050645157</v>
      </c>
      <c r="AR11" s="16">
        <v>0.29787719131579499</v>
      </c>
      <c r="AS11" s="16">
        <v>0.15137267813359301</v>
      </c>
      <c r="AT11" s="16">
        <v>0.19674181926011799</v>
      </c>
      <c r="AU11" s="16">
        <v>9.5833773219860599E-2</v>
      </c>
      <c r="AV11" s="16"/>
      <c r="AW11" s="16" t="s">
        <v>137</v>
      </c>
      <c r="AX11" s="16" t="s">
        <v>137</v>
      </c>
      <c r="AY11" s="16" t="s">
        <v>137</v>
      </c>
      <c r="AZ11" s="16">
        <v>0.16662892316813999</v>
      </c>
      <c r="BA11" s="16">
        <v>0.29054178445591899</v>
      </c>
      <c r="BB11" s="16" t="s">
        <v>137</v>
      </c>
      <c r="BC11" s="16" t="s">
        <v>137</v>
      </c>
      <c r="BD11" s="16" t="s">
        <v>137</v>
      </c>
      <c r="BE11" s="16" t="s">
        <v>137</v>
      </c>
      <c r="BF11" s="16"/>
      <c r="BG11" s="16">
        <v>0.233213170939815</v>
      </c>
      <c r="BH11" s="16">
        <v>0.16911414205075501</v>
      </c>
      <c r="BI11" s="16">
        <v>0.41872259928059702</v>
      </c>
      <c r="BJ11" s="16">
        <v>0.32268665371067601</v>
      </c>
      <c r="BK11" s="16">
        <v>0.19988787658337301</v>
      </c>
      <c r="BL11" s="16">
        <v>0</v>
      </c>
      <c r="BM11" s="16"/>
      <c r="BN11" s="16">
        <v>0.181354418302379</v>
      </c>
      <c r="BO11" s="16">
        <v>0.215102852722273</v>
      </c>
      <c r="BP11" s="16">
        <v>0.17182936826947801</v>
      </c>
      <c r="BQ11" s="16">
        <v>0.27766545808243198</v>
      </c>
      <c r="BR11" s="16">
        <v>0.21013944013356001</v>
      </c>
      <c r="BS11" s="16">
        <v>0.12022908944398999</v>
      </c>
      <c r="BT11" s="16"/>
      <c r="BU11" s="16">
        <v>0.23829519628801701</v>
      </c>
      <c r="BV11" s="16">
        <v>0.171302282510818</v>
      </c>
      <c r="BW11" s="16"/>
      <c r="BX11" s="16">
        <v>0.32518784900262698</v>
      </c>
      <c r="BY11" s="16">
        <v>0.16498805059952901</v>
      </c>
      <c r="BZ11" s="16"/>
      <c r="CA11" s="16">
        <v>0.27980220649515603</v>
      </c>
      <c r="CB11" s="16">
        <v>0.178567452760439</v>
      </c>
    </row>
    <row r="12" spans="2:80" ht="29" x14ac:dyDescent="0.35">
      <c r="B12" s="17" t="s">
        <v>190</v>
      </c>
      <c r="C12" s="16">
        <v>3.9715804905788001E-2</v>
      </c>
      <c r="D12" s="16">
        <v>1.81826616159655E-2</v>
      </c>
      <c r="E12" s="16">
        <v>6.3635930926374401E-2</v>
      </c>
      <c r="F12" s="16"/>
      <c r="G12" s="16">
        <v>0</v>
      </c>
      <c r="H12" s="16">
        <v>5.2745172535929898E-2</v>
      </c>
      <c r="I12" s="16">
        <v>6.8070056654335701E-2</v>
      </c>
      <c r="J12" s="16"/>
      <c r="K12" s="16">
        <v>4.4140833862321101E-2</v>
      </c>
      <c r="L12" s="16">
        <v>2.9835799070062799E-2</v>
      </c>
      <c r="M12" s="16">
        <v>3.98580351358096E-2</v>
      </c>
      <c r="N12" s="16">
        <v>5.1827232187999998E-2</v>
      </c>
      <c r="O12" s="16"/>
      <c r="P12" s="16">
        <v>7.3789032507470598E-2</v>
      </c>
      <c r="Q12" s="16">
        <v>6.6178689370771801E-2</v>
      </c>
      <c r="R12" s="16">
        <v>6.5619643174190501E-2</v>
      </c>
      <c r="S12" s="16">
        <v>6.8150506003036904E-2</v>
      </c>
      <c r="T12" s="16">
        <v>0</v>
      </c>
      <c r="U12" s="16">
        <v>9.6342724187552006E-2</v>
      </c>
      <c r="V12" s="16">
        <v>0</v>
      </c>
      <c r="W12" s="16">
        <v>5.9242757127947299E-2</v>
      </c>
      <c r="X12" s="16">
        <v>0</v>
      </c>
      <c r="Y12" s="16">
        <v>0</v>
      </c>
      <c r="Z12" s="16">
        <v>0</v>
      </c>
      <c r="AA12" s="16">
        <v>0</v>
      </c>
      <c r="AB12" s="16"/>
      <c r="AC12" s="16">
        <v>5.65539754399874E-2</v>
      </c>
      <c r="AD12" s="16">
        <v>3.2457931051378099E-2</v>
      </c>
      <c r="AE12" s="16">
        <v>4.4579987042152498E-2</v>
      </c>
      <c r="AF12" s="16">
        <v>4.3234305904700003E-2</v>
      </c>
      <c r="AG12" s="16"/>
      <c r="AH12" s="16">
        <v>4.0116026879540301E-2</v>
      </c>
      <c r="AI12" s="16">
        <v>5.0890091301894098E-2</v>
      </c>
      <c r="AJ12" s="16">
        <v>3.0893698507163399E-2</v>
      </c>
      <c r="AK12" s="16">
        <v>0</v>
      </c>
      <c r="AL12" s="16"/>
      <c r="AM12" s="16">
        <v>4.4033954076450603E-2</v>
      </c>
      <c r="AN12" s="16">
        <v>2.3861328221574701E-2</v>
      </c>
      <c r="AO12" s="16">
        <v>0.15373050121924001</v>
      </c>
      <c r="AP12" s="16"/>
      <c r="AQ12" s="16">
        <v>5.3052438306785597E-2</v>
      </c>
      <c r="AR12" s="16">
        <v>0</v>
      </c>
      <c r="AS12" s="16">
        <v>4.4535109526191601E-2</v>
      </c>
      <c r="AT12" s="16">
        <v>0</v>
      </c>
      <c r="AU12" s="16">
        <v>0.10474014287099701</v>
      </c>
      <c r="AV12" s="16"/>
      <c r="AW12" s="16" t="s">
        <v>137</v>
      </c>
      <c r="AX12" s="16" t="s">
        <v>137</v>
      </c>
      <c r="AY12" s="16" t="s">
        <v>137</v>
      </c>
      <c r="AZ12" s="16">
        <v>3.487646389778E-2</v>
      </c>
      <c r="BA12" s="16">
        <v>4.6905834830278201E-2</v>
      </c>
      <c r="BB12" s="16" t="s">
        <v>137</v>
      </c>
      <c r="BC12" s="16" t="s">
        <v>137</v>
      </c>
      <c r="BD12" s="16" t="s">
        <v>137</v>
      </c>
      <c r="BE12" s="16" t="s">
        <v>137</v>
      </c>
      <c r="BF12" s="16"/>
      <c r="BG12" s="16">
        <v>5.0663379324310399E-2</v>
      </c>
      <c r="BH12" s="16">
        <v>1.5798091214618899E-2</v>
      </c>
      <c r="BI12" s="16">
        <v>0</v>
      </c>
      <c r="BJ12" s="16">
        <v>0</v>
      </c>
      <c r="BK12" s="16">
        <v>9.4579853676527895E-2</v>
      </c>
      <c r="BL12" s="16">
        <v>0</v>
      </c>
      <c r="BM12" s="16"/>
      <c r="BN12" s="16">
        <v>0</v>
      </c>
      <c r="BO12" s="16">
        <v>5.4074368806125803E-2</v>
      </c>
      <c r="BP12" s="16">
        <v>7.0323942054774297E-2</v>
      </c>
      <c r="BQ12" s="16">
        <v>4.5790769811364797E-2</v>
      </c>
      <c r="BR12" s="16">
        <v>0</v>
      </c>
      <c r="BS12" s="16">
        <v>0</v>
      </c>
      <c r="BT12" s="16"/>
      <c r="BU12" s="16">
        <v>3.5474383756054398E-2</v>
      </c>
      <c r="BV12" s="16">
        <v>4.8498468372744102E-2</v>
      </c>
      <c r="BW12" s="16"/>
      <c r="BX12" s="16">
        <v>3.3788199847548502E-2</v>
      </c>
      <c r="BY12" s="16">
        <v>4.2523413130306602E-2</v>
      </c>
      <c r="BZ12" s="16"/>
      <c r="CA12" s="16">
        <v>1.4303983211948999E-2</v>
      </c>
      <c r="CB12" s="16">
        <v>5.50339170546328E-2</v>
      </c>
    </row>
    <row r="13" spans="2:80" x14ac:dyDescent="0.35">
      <c r="B13" s="17" t="s">
        <v>191</v>
      </c>
      <c r="C13" s="16">
        <v>4.9778544767285398E-3</v>
      </c>
      <c r="D13" s="16">
        <v>0</v>
      </c>
      <c r="E13" s="16">
        <v>1.05075119351343E-2</v>
      </c>
      <c r="F13" s="16"/>
      <c r="G13" s="16">
        <v>1.6272362330248501E-2</v>
      </c>
      <c r="H13" s="16">
        <v>0</v>
      </c>
      <c r="I13" s="16">
        <v>0</v>
      </c>
      <c r="J13" s="16"/>
      <c r="K13" s="16">
        <v>0</v>
      </c>
      <c r="L13" s="16">
        <v>1.48704832860695E-2</v>
      </c>
      <c r="M13" s="16">
        <v>0</v>
      </c>
      <c r="N13" s="16">
        <v>0</v>
      </c>
      <c r="O13" s="16"/>
      <c r="P13" s="16">
        <v>0</v>
      </c>
      <c r="Q13" s="16">
        <v>0</v>
      </c>
      <c r="R13" s="16">
        <v>0</v>
      </c>
      <c r="S13" s="16">
        <v>0</v>
      </c>
      <c r="T13" s="16">
        <v>0</v>
      </c>
      <c r="U13" s="16">
        <v>0</v>
      </c>
      <c r="V13" s="16">
        <v>5.6409719298661898E-2</v>
      </c>
      <c r="W13" s="16">
        <v>0</v>
      </c>
      <c r="X13" s="16">
        <v>0</v>
      </c>
      <c r="Y13" s="16">
        <v>0</v>
      </c>
      <c r="Z13" s="16">
        <v>0</v>
      </c>
      <c r="AA13" s="16">
        <v>0</v>
      </c>
      <c r="AB13" s="16"/>
      <c r="AC13" s="16">
        <v>0</v>
      </c>
      <c r="AD13" s="16">
        <v>0</v>
      </c>
      <c r="AE13" s="16">
        <v>0</v>
      </c>
      <c r="AF13" s="16">
        <v>0</v>
      </c>
      <c r="AG13" s="16"/>
      <c r="AH13" s="16">
        <v>9.1945960867653494E-3</v>
      </c>
      <c r="AI13" s="16">
        <v>0</v>
      </c>
      <c r="AJ13" s="16">
        <v>0</v>
      </c>
      <c r="AK13" s="16">
        <v>0</v>
      </c>
      <c r="AL13" s="16"/>
      <c r="AM13" s="16">
        <v>9.1722055351415605E-3</v>
      </c>
      <c r="AN13" s="16">
        <v>0</v>
      </c>
      <c r="AO13" s="16">
        <v>0</v>
      </c>
      <c r="AP13" s="16"/>
      <c r="AQ13" s="16">
        <v>0</v>
      </c>
      <c r="AR13" s="16">
        <v>0</v>
      </c>
      <c r="AS13" s="16">
        <v>0</v>
      </c>
      <c r="AT13" s="16">
        <v>0</v>
      </c>
      <c r="AU13" s="16">
        <v>4.8009514192773203E-2</v>
      </c>
      <c r="AV13" s="16"/>
      <c r="AW13" s="16" t="s">
        <v>137</v>
      </c>
      <c r="AX13" s="16" t="s">
        <v>137</v>
      </c>
      <c r="AY13" s="16" t="s">
        <v>137</v>
      </c>
      <c r="AZ13" s="16">
        <v>8.3282626883934095E-3</v>
      </c>
      <c r="BA13" s="16">
        <v>0</v>
      </c>
      <c r="BB13" s="16" t="s">
        <v>137</v>
      </c>
      <c r="BC13" s="16" t="s">
        <v>137</v>
      </c>
      <c r="BD13" s="16" t="s">
        <v>137</v>
      </c>
      <c r="BE13" s="16" t="s">
        <v>137</v>
      </c>
      <c r="BF13" s="16"/>
      <c r="BG13" s="16">
        <v>8.6148211568096607E-3</v>
      </c>
      <c r="BH13" s="16">
        <v>0</v>
      </c>
      <c r="BI13" s="16">
        <v>0</v>
      </c>
      <c r="BJ13" s="16">
        <v>0</v>
      </c>
      <c r="BK13" s="16">
        <v>0</v>
      </c>
      <c r="BL13" s="16">
        <v>0</v>
      </c>
      <c r="BM13" s="16"/>
      <c r="BN13" s="16">
        <v>4.77854889904583E-2</v>
      </c>
      <c r="BO13" s="16">
        <v>0</v>
      </c>
      <c r="BP13" s="16">
        <v>0</v>
      </c>
      <c r="BQ13" s="16">
        <v>0</v>
      </c>
      <c r="BR13" s="16">
        <v>0</v>
      </c>
      <c r="BS13" s="16">
        <v>0</v>
      </c>
      <c r="BT13" s="16"/>
      <c r="BU13" s="16">
        <v>0</v>
      </c>
      <c r="BV13" s="16">
        <v>1.52854422198919E-2</v>
      </c>
      <c r="BW13" s="16"/>
      <c r="BX13" s="16">
        <v>0</v>
      </c>
      <c r="BY13" s="16">
        <v>7.3356136445552299E-3</v>
      </c>
      <c r="BZ13" s="16"/>
      <c r="CA13" s="16">
        <v>0</v>
      </c>
      <c r="CB13" s="16">
        <v>7.9030521245436105E-3</v>
      </c>
    </row>
    <row r="14" spans="2:80" x14ac:dyDescent="0.35">
      <c r="B14" s="17" t="s">
        <v>192</v>
      </c>
      <c r="C14" s="18">
        <v>1.1894714620809699E-2</v>
      </c>
      <c r="D14" s="18">
        <v>2.2602458973870702E-2</v>
      </c>
      <c r="E14" s="18">
        <v>0</v>
      </c>
      <c r="F14" s="18"/>
      <c r="G14" s="18">
        <v>0</v>
      </c>
      <c r="H14" s="18">
        <v>2.4204506682676499E-2</v>
      </c>
      <c r="I14" s="18">
        <v>0</v>
      </c>
      <c r="J14" s="18"/>
      <c r="K14" s="18">
        <v>0</v>
      </c>
      <c r="L14" s="18">
        <v>1.5597759247974101E-2</v>
      </c>
      <c r="M14" s="18">
        <v>5.7409496885311898E-2</v>
      </c>
      <c r="N14" s="18">
        <v>0</v>
      </c>
      <c r="O14" s="18"/>
      <c r="P14" s="18">
        <v>0</v>
      </c>
      <c r="Q14" s="18">
        <v>0</v>
      </c>
      <c r="R14" s="18">
        <v>0</v>
      </c>
      <c r="S14" s="18">
        <v>0</v>
      </c>
      <c r="T14" s="18">
        <v>0</v>
      </c>
      <c r="U14" s="18">
        <v>0</v>
      </c>
      <c r="V14" s="18">
        <v>0</v>
      </c>
      <c r="W14" s="18">
        <v>0</v>
      </c>
      <c r="X14" s="18">
        <v>0</v>
      </c>
      <c r="Y14" s="18">
        <v>5.55597956223444E-2</v>
      </c>
      <c r="Z14" s="18">
        <v>0</v>
      </c>
      <c r="AA14" s="18">
        <v>0.18853725776139901</v>
      </c>
      <c r="AB14" s="18"/>
      <c r="AC14" s="18">
        <v>0</v>
      </c>
      <c r="AD14" s="18">
        <v>0</v>
      </c>
      <c r="AE14" s="18">
        <v>2.3305824775412501E-2</v>
      </c>
      <c r="AF14" s="18">
        <v>0</v>
      </c>
      <c r="AG14" s="18"/>
      <c r="AH14" s="18">
        <v>0</v>
      </c>
      <c r="AI14" s="18">
        <v>2.0561276554089999E-2</v>
      </c>
      <c r="AJ14" s="18">
        <v>4.06282922309893E-2</v>
      </c>
      <c r="AK14" s="18">
        <v>0</v>
      </c>
      <c r="AL14" s="18"/>
      <c r="AM14" s="18">
        <v>2.1917227149561298E-2</v>
      </c>
      <c r="AN14" s="18">
        <v>0</v>
      </c>
      <c r="AO14" s="18">
        <v>0</v>
      </c>
      <c r="AP14" s="18"/>
      <c r="AQ14" s="18">
        <v>1.15802665236809E-2</v>
      </c>
      <c r="AR14" s="18">
        <v>2.883290393409E-2</v>
      </c>
      <c r="AS14" s="18">
        <v>0</v>
      </c>
      <c r="AT14" s="18">
        <v>0</v>
      </c>
      <c r="AU14" s="18">
        <v>0</v>
      </c>
      <c r="AV14" s="18"/>
      <c r="AW14" s="18" t="s">
        <v>137</v>
      </c>
      <c r="AX14" s="18" t="s">
        <v>137</v>
      </c>
      <c r="AY14" s="18" t="s">
        <v>137</v>
      </c>
      <c r="AZ14" s="18">
        <v>8.7355759640399006E-3</v>
      </c>
      <c r="BA14" s="18">
        <v>1.65883911854912E-2</v>
      </c>
      <c r="BB14" s="18" t="s">
        <v>137</v>
      </c>
      <c r="BC14" s="18" t="s">
        <v>137</v>
      </c>
      <c r="BD14" s="18" t="s">
        <v>137</v>
      </c>
      <c r="BE14" s="18" t="s">
        <v>137</v>
      </c>
      <c r="BF14" s="18"/>
      <c r="BG14" s="18">
        <v>0</v>
      </c>
      <c r="BH14" s="18">
        <v>0</v>
      </c>
      <c r="BI14" s="18">
        <v>0</v>
      </c>
      <c r="BJ14" s="18">
        <v>0</v>
      </c>
      <c r="BK14" s="18">
        <v>8.5024771131864504E-2</v>
      </c>
      <c r="BL14" s="18">
        <v>0</v>
      </c>
      <c r="BM14" s="18"/>
      <c r="BN14" s="18">
        <v>0</v>
      </c>
      <c r="BO14" s="18">
        <v>1.1860238856351501E-2</v>
      </c>
      <c r="BP14" s="18">
        <v>0</v>
      </c>
      <c r="BQ14" s="18">
        <v>3.1551723387111798E-2</v>
      </c>
      <c r="BR14" s="18">
        <v>0</v>
      </c>
      <c r="BS14" s="18">
        <v>0</v>
      </c>
      <c r="BT14" s="18"/>
      <c r="BU14" s="18">
        <v>1.76390419939992E-2</v>
      </c>
      <c r="BV14" s="18">
        <v>0</v>
      </c>
      <c r="BW14" s="18"/>
      <c r="BX14" s="18">
        <v>0</v>
      </c>
      <c r="BY14" s="18">
        <v>1.7528642365585299E-2</v>
      </c>
      <c r="BZ14" s="18"/>
      <c r="CA14" s="18">
        <v>3.3678928404851399E-2</v>
      </c>
      <c r="CB14" s="18">
        <v>0</v>
      </c>
    </row>
    <row r="15" spans="2:80" x14ac:dyDescent="0.35">
      <c r="B15" s="15" t="s">
        <v>165</v>
      </c>
    </row>
    <row r="16" spans="2:80" x14ac:dyDescent="0.35">
      <c r="B16" t="s">
        <v>101</v>
      </c>
    </row>
    <row r="17" spans="2:2" x14ac:dyDescent="0.35">
      <c r="B17" t="s">
        <v>102</v>
      </c>
    </row>
    <row r="19" spans="2:2" x14ac:dyDescent="0.35">
      <c r="B19"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CB25"/>
  <sheetViews>
    <sheetView showGridLines="0" workbookViewId="0">
      <pane xSplit="2" topLeftCell="BN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204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186</v>
      </c>
      <c r="D7" s="10">
        <v>98</v>
      </c>
      <c r="E7" s="10">
        <v>88</v>
      </c>
      <c r="F7" s="10"/>
      <c r="G7" s="10">
        <v>60</v>
      </c>
      <c r="H7" s="10">
        <v>93</v>
      </c>
      <c r="I7" s="10">
        <v>33</v>
      </c>
      <c r="J7" s="10"/>
      <c r="K7" s="10">
        <v>80</v>
      </c>
      <c r="L7" s="10">
        <v>63</v>
      </c>
      <c r="M7" s="10">
        <v>22</v>
      </c>
      <c r="N7" s="10">
        <v>21</v>
      </c>
      <c r="O7" s="10"/>
      <c r="P7" s="10">
        <v>15</v>
      </c>
      <c r="Q7" s="10">
        <v>32</v>
      </c>
      <c r="R7" s="10">
        <v>15</v>
      </c>
      <c r="S7" s="10">
        <v>15</v>
      </c>
      <c r="T7" s="10">
        <v>16</v>
      </c>
      <c r="U7" s="10">
        <v>10</v>
      </c>
      <c r="V7" s="10">
        <v>17</v>
      </c>
      <c r="W7" s="10">
        <v>17</v>
      </c>
      <c r="X7" s="10">
        <v>17</v>
      </c>
      <c r="Y7" s="10">
        <v>18</v>
      </c>
      <c r="Z7" s="10">
        <v>9</v>
      </c>
      <c r="AA7" s="10">
        <v>5</v>
      </c>
      <c r="AB7" s="10"/>
      <c r="AC7" s="10">
        <v>19</v>
      </c>
      <c r="AD7" s="10">
        <v>58</v>
      </c>
      <c r="AE7" s="10">
        <v>41</v>
      </c>
      <c r="AF7" s="10">
        <v>60</v>
      </c>
      <c r="AG7" s="10"/>
      <c r="AH7" s="10">
        <v>102</v>
      </c>
      <c r="AI7" s="10">
        <v>47</v>
      </c>
      <c r="AJ7" s="10">
        <v>29</v>
      </c>
      <c r="AK7" s="10">
        <v>7</v>
      </c>
      <c r="AL7" s="10"/>
      <c r="AM7" s="10">
        <v>100</v>
      </c>
      <c r="AN7" s="10">
        <v>79</v>
      </c>
      <c r="AO7" s="10">
        <v>7</v>
      </c>
      <c r="AP7" s="10"/>
      <c r="AQ7" s="10">
        <v>84</v>
      </c>
      <c r="AR7" s="10">
        <v>44</v>
      </c>
      <c r="AS7" s="10">
        <v>20</v>
      </c>
      <c r="AT7" s="10">
        <v>5</v>
      </c>
      <c r="AU7" s="10">
        <v>19</v>
      </c>
      <c r="AV7" s="10"/>
      <c r="AW7" s="10" t="s">
        <v>136</v>
      </c>
      <c r="AX7" s="10" t="s">
        <v>136</v>
      </c>
      <c r="AY7" s="10" t="s">
        <v>136</v>
      </c>
      <c r="AZ7" s="10">
        <v>113</v>
      </c>
      <c r="BA7" s="10">
        <v>73</v>
      </c>
      <c r="BB7" s="10" t="s">
        <v>136</v>
      </c>
      <c r="BC7" s="10" t="s">
        <v>136</v>
      </c>
      <c r="BD7" s="10" t="s">
        <v>136</v>
      </c>
      <c r="BE7" s="10" t="s">
        <v>136</v>
      </c>
      <c r="BF7" s="10"/>
      <c r="BG7" s="10">
        <v>108</v>
      </c>
      <c r="BH7" s="10">
        <v>54</v>
      </c>
      <c r="BI7" s="10">
        <v>7</v>
      </c>
      <c r="BJ7" s="10">
        <v>3</v>
      </c>
      <c r="BK7" s="10">
        <v>11</v>
      </c>
      <c r="BL7" s="10">
        <v>2</v>
      </c>
      <c r="BM7" s="10"/>
      <c r="BN7" s="10">
        <v>18</v>
      </c>
      <c r="BO7" s="10">
        <v>82</v>
      </c>
      <c r="BP7" s="10">
        <v>17</v>
      </c>
      <c r="BQ7" s="10">
        <v>40</v>
      </c>
      <c r="BR7" s="10">
        <v>21</v>
      </c>
      <c r="BS7" s="10">
        <v>8</v>
      </c>
      <c r="BT7" s="10"/>
      <c r="BU7" s="10">
        <v>125</v>
      </c>
      <c r="BV7" s="10">
        <v>61</v>
      </c>
      <c r="BW7" s="10"/>
      <c r="BX7" s="10">
        <v>59</v>
      </c>
      <c r="BY7" s="10">
        <v>127</v>
      </c>
      <c r="BZ7" s="10"/>
      <c r="CA7" s="10">
        <v>66</v>
      </c>
      <c r="CB7" s="10">
        <v>117</v>
      </c>
    </row>
    <row r="8" spans="2:80" ht="30" customHeight="1" x14ac:dyDescent="0.35">
      <c r="B8" s="11" t="s">
        <v>20</v>
      </c>
      <c r="C8" s="11">
        <v>177</v>
      </c>
      <c r="D8" s="11">
        <v>93</v>
      </c>
      <c r="E8" s="11">
        <v>84</v>
      </c>
      <c r="F8" s="11"/>
      <c r="G8" s="11">
        <v>54</v>
      </c>
      <c r="H8" s="11">
        <v>87</v>
      </c>
      <c r="I8" s="11">
        <v>36</v>
      </c>
      <c r="J8" s="11"/>
      <c r="K8" s="11">
        <v>77</v>
      </c>
      <c r="L8" s="11">
        <v>59</v>
      </c>
      <c r="M8" s="11">
        <v>21</v>
      </c>
      <c r="N8" s="11">
        <v>20</v>
      </c>
      <c r="O8" s="11"/>
      <c r="P8" s="11">
        <v>19</v>
      </c>
      <c r="Q8" s="11">
        <v>29</v>
      </c>
      <c r="R8" s="11">
        <v>14</v>
      </c>
      <c r="S8" s="11">
        <v>13</v>
      </c>
      <c r="T8" s="11">
        <v>15</v>
      </c>
      <c r="U8" s="11">
        <v>11</v>
      </c>
      <c r="V8" s="11">
        <v>16</v>
      </c>
      <c r="W8" s="11">
        <v>14</v>
      </c>
      <c r="X8" s="11">
        <v>15</v>
      </c>
      <c r="Y8" s="11">
        <v>17</v>
      </c>
      <c r="Z8" s="11">
        <v>8</v>
      </c>
      <c r="AA8" s="11">
        <v>6</v>
      </c>
      <c r="AB8" s="11"/>
      <c r="AC8" s="11">
        <v>18</v>
      </c>
      <c r="AD8" s="11">
        <v>53</v>
      </c>
      <c r="AE8" s="11">
        <v>40</v>
      </c>
      <c r="AF8" s="11">
        <v>58</v>
      </c>
      <c r="AG8" s="11"/>
      <c r="AH8" s="11">
        <v>96</v>
      </c>
      <c r="AI8" s="11">
        <v>45</v>
      </c>
      <c r="AJ8" s="11">
        <v>29</v>
      </c>
      <c r="AK8" s="11">
        <v>6</v>
      </c>
      <c r="AL8" s="11"/>
      <c r="AM8" s="11">
        <v>96</v>
      </c>
      <c r="AN8" s="11">
        <v>74</v>
      </c>
      <c r="AO8" s="11">
        <v>7</v>
      </c>
      <c r="AP8" s="11"/>
      <c r="AQ8" s="11">
        <v>80</v>
      </c>
      <c r="AR8" s="11">
        <v>41</v>
      </c>
      <c r="AS8" s="11">
        <v>20</v>
      </c>
      <c r="AT8" s="11">
        <v>5</v>
      </c>
      <c r="AU8" s="11">
        <v>18</v>
      </c>
      <c r="AV8" s="11"/>
      <c r="AW8" s="11" t="s">
        <v>136</v>
      </c>
      <c r="AX8" s="11" t="s">
        <v>136</v>
      </c>
      <c r="AY8" s="11" t="s">
        <v>136</v>
      </c>
      <c r="AZ8" s="11">
        <v>106</v>
      </c>
      <c r="BA8" s="11">
        <v>71</v>
      </c>
      <c r="BB8" s="11" t="s">
        <v>136</v>
      </c>
      <c r="BC8" s="11" t="s">
        <v>136</v>
      </c>
      <c r="BD8" s="11" t="s">
        <v>136</v>
      </c>
      <c r="BE8" s="11" t="s">
        <v>136</v>
      </c>
      <c r="BF8" s="11"/>
      <c r="BG8" s="11">
        <v>102</v>
      </c>
      <c r="BH8" s="11">
        <v>52</v>
      </c>
      <c r="BI8" s="11">
        <v>6</v>
      </c>
      <c r="BJ8" s="11">
        <v>3</v>
      </c>
      <c r="BK8" s="11">
        <v>11</v>
      </c>
      <c r="BL8" s="11">
        <v>2</v>
      </c>
      <c r="BM8" s="11"/>
      <c r="BN8" s="11">
        <v>18</v>
      </c>
      <c r="BO8" s="11">
        <v>78</v>
      </c>
      <c r="BP8" s="11">
        <v>16</v>
      </c>
      <c r="BQ8" s="11">
        <v>37</v>
      </c>
      <c r="BR8" s="11">
        <v>20</v>
      </c>
      <c r="BS8" s="11">
        <v>7</v>
      </c>
      <c r="BT8" s="11"/>
      <c r="BU8" s="11">
        <v>119</v>
      </c>
      <c r="BV8" s="11">
        <v>58</v>
      </c>
      <c r="BW8" s="11"/>
      <c r="BX8" s="11">
        <v>57</v>
      </c>
      <c r="BY8" s="11">
        <v>120</v>
      </c>
      <c r="BZ8" s="11"/>
      <c r="CA8" s="11">
        <v>62</v>
      </c>
      <c r="CB8" s="11">
        <v>111</v>
      </c>
    </row>
    <row r="9" spans="2:80" ht="29" x14ac:dyDescent="0.35">
      <c r="B9" s="17" t="s">
        <v>194</v>
      </c>
      <c r="C9" s="16">
        <v>0.56356322414677495</v>
      </c>
      <c r="D9" s="16">
        <v>0.52141984953855303</v>
      </c>
      <c r="E9" s="16">
        <v>0.61037825797594802</v>
      </c>
      <c r="F9" s="16"/>
      <c r="G9" s="16">
        <v>0.564005481754698</v>
      </c>
      <c r="H9" s="16">
        <v>0.540637154585077</v>
      </c>
      <c r="I9" s="16">
        <v>0.61848696897658195</v>
      </c>
      <c r="J9" s="16"/>
      <c r="K9" s="16">
        <v>0.54080618221130405</v>
      </c>
      <c r="L9" s="16">
        <v>0.59763893306115801</v>
      </c>
      <c r="M9" s="16">
        <v>0.59126978492437998</v>
      </c>
      <c r="N9" s="16">
        <v>0.52176769836537495</v>
      </c>
      <c r="O9" s="16"/>
      <c r="P9" s="16">
        <v>0.67466096814501397</v>
      </c>
      <c r="Q9" s="16">
        <v>0.55774406073948202</v>
      </c>
      <c r="R9" s="16">
        <v>0.53680752817441102</v>
      </c>
      <c r="S9" s="16">
        <v>0.46159308098197899</v>
      </c>
      <c r="T9" s="16">
        <v>0.75285562333376899</v>
      </c>
      <c r="U9" s="16">
        <v>0.39527122864193498</v>
      </c>
      <c r="V9" s="16">
        <v>0.59587088691066603</v>
      </c>
      <c r="W9" s="16">
        <v>0.404738816808067</v>
      </c>
      <c r="X9" s="16">
        <v>0.47234251688827</v>
      </c>
      <c r="Y9" s="16">
        <v>0.61004439021010803</v>
      </c>
      <c r="Z9" s="16">
        <v>0.67140048851182399</v>
      </c>
      <c r="AA9" s="16">
        <v>0.59798099946939398</v>
      </c>
      <c r="AB9" s="16"/>
      <c r="AC9" s="16">
        <v>0.53448938352619801</v>
      </c>
      <c r="AD9" s="16">
        <v>0.594406938192789</v>
      </c>
      <c r="AE9" s="16">
        <v>0.50819710880120905</v>
      </c>
      <c r="AF9" s="16">
        <v>0.60970645907535004</v>
      </c>
      <c r="AG9" s="16"/>
      <c r="AH9" s="16">
        <v>0.52561200506245398</v>
      </c>
      <c r="AI9" s="16">
        <v>0.61224543904264594</v>
      </c>
      <c r="AJ9" s="16">
        <v>0.62910497188905701</v>
      </c>
      <c r="AK9" s="16">
        <v>0.57505812811951096</v>
      </c>
      <c r="AL9" s="16"/>
      <c r="AM9" s="16">
        <v>0.59696257965378396</v>
      </c>
      <c r="AN9" s="16">
        <v>0.53028019703056395</v>
      </c>
      <c r="AO9" s="16">
        <v>0.45335727377833401</v>
      </c>
      <c r="AP9" s="16"/>
      <c r="AQ9" s="16">
        <v>0.63641887128003005</v>
      </c>
      <c r="AR9" s="16">
        <v>0.49120348709366002</v>
      </c>
      <c r="AS9" s="16">
        <v>0.401916643655782</v>
      </c>
      <c r="AT9" s="16">
        <v>0.80601243499362596</v>
      </c>
      <c r="AU9" s="16">
        <v>0.57588645302894004</v>
      </c>
      <c r="AV9" s="16"/>
      <c r="AW9" s="16" t="s">
        <v>137</v>
      </c>
      <c r="AX9" s="16" t="s">
        <v>137</v>
      </c>
      <c r="AY9" s="16" t="s">
        <v>137</v>
      </c>
      <c r="AZ9" s="16">
        <v>0.51934383107253901</v>
      </c>
      <c r="BA9" s="16">
        <v>0.62926199571927899</v>
      </c>
      <c r="BB9" s="16" t="s">
        <v>137</v>
      </c>
      <c r="BC9" s="16" t="s">
        <v>137</v>
      </c>
      <c r="BD9" s="16" t="s">
        <v>137</v>
      </c>
      <c r="BE9" s="16" t="s">
        <v>137</v>
      </c>
      <c r="BF9" s="16"/>
      <c r="BG9" s="16">
        <v>0.60709080248135305</v>
      </c>
      <c r="BH9" s="16">
        <v>0.50135885764705301</v>
      </c>
      <c r="BI9" s="16">
        <v>0.71040445443693401</v>
      </c>
      <c r="BJ9" s="16">
        <v>0.67731334628932405</v>
      </c>
      <c r="BK9" s="16">
        <v>0.38063939665265101</v>
      </c>
      <c r="BL9" s="16">
        <v>0</v>
      </c>
      <c r="BM9" s="16"/>
      <c r="BN9" s="16">
        <v>0.53904871194174897</v>
      </c>
      <c r="BO9" s="16">
        <v>0.57150993749304502</v>
      </c>
      <c r="BP9" s="16">
        <v>0.53633818884180195</v>
      </c>
      <c r="BQ9" s="16">
        <v>0.58836346145117202</v>
      </c>
      <c r="BR9" s="16">
        <v>0.45981394697813999</v>
      </c>
      <c r="BS9" s="16">
        <v>0.75705123753746995</v>
      </c>
      <c r="BT9" s="16"/>
      <c r="BU9" s="16">
        <v>0.62737645642371198</v>
      </c>
      <c r="BV9" s="16">
        <v>0.43142587582845499</v>
      </c>
      <c r="BW9" s="16"/>
      <c r="BX9" s="16">
        <v>0.61227574963556897</v>
      </c>
      <c r="BY9" s="16">
        <v>0.54049055215603603</v>
      </c>
      <c r="BZ9" s="16"/>
      <c r="CA9" s="16">
        <v>0.52166872682799004</v>
      </c>
      <c r="CB9" s="16">
        <v>0.59445751433009197</v>
      </c>
    </row>
    <row r="10" spans="2:80" x14ac:dyDescent="0.35">
      <c r="B10" s="17" t="s">
        <v>195</v>
      </c>
      <c r="C10" s="16">
        <v>0.52785991394091902</v>
      </c>
      <c r="D10" s="16">
        <v>0.52626185548803905</v>
      </c>
      <c r="E10" s="16">
        <v>0.529635119681515</v>
      </c>
      <c r="F10" s="16"/>
      <c r="G10" s="16">
        <v>0.52293930024572</v>
      </c>
      <c r="H10" s="16">
        <v>0.53247087279712102</v>
      </c>
      <c r="I10" s="16">
        <v>0.52410651601343605</v>
      </c>
      <c r="J10" s="16"/>
      <c r="K10" s="16">
        <v>0.61895136560046105</v>
      </c>
      <c r="L10" s="16">
        <v>0.49831534729795202</v>
      </c>
      <c r="M10" s="16">
        <v>0.45900655682825298</v>
      </c>
      <c r="N10" s="16">
        <v>0.33236591090411099</v>
      </c>
      <c r="O10" s="16"/>
      <c r="P10" s="16">
        <v>0.408330750293395</v>
      </c>
      <c r="Q10" s="16">
        <v>0.58744925067000997</v>
      </c>
      <c r="R10" s="16">
        <v>0.464352613302009</v>
      </c>
      <c r="S10" s="16">
        <v>0.47110618215539302</v>
      </c>
      <c r="T10" s="16">
        <v>0.55288801421056399</v>
      </c>
      <c r="U10" s="16">
        <v>0.70759672967356202</v>
      </c>
      <c r="V10" s="16">
        <v>0.53752713841383604</v>
      </c>
      <c r="W10" s="16">
        <v>0.46125582330303599</v>
      </c>
      <c r="X10" s="16">
        <v>0.53480974153489103</v>
      </c>
      <c r="Y10" s="16">
        <v>0.50121209033559999</v>
      </c>
      <c r="Z10" s="16">
        <v>0.88068821048812895</v>
      </c>
      <c r="AA10" s="16">
        <v>0.194330208978852</v>
      </c>
      <c r="AB10" s="16"/>
      <c r="AC10" s="16">
        <v>0.42353930724639299</v>
      </c>
      <c r="AD10" s="16">
        <v>0.51750942458443205</v>
      </c>
      <c r="AE10" s="16">
        <v>0.55211339349947797</v>
      </c>
      <c r="AF10" s="16">
        <v>0.59598507436996395</v>
      </c>
      <c r="AG10" s="16"/>
      <c r="AH10" s="16">
        <v>0.50234629191882796</v>
      </c>
      <c r="AI10" s="16">
        <v>0.53569250314411598</v>
      </c>
      <c r="AJ10" s="16">
        <v>0.54328361647174095</v>
      </c>
      <c r="AK10" s="16">
        <v>0.72118245412216797</v>
      </c>
      <c r="AL10" s="16"/>
      <c r="AM10" s="16">
        <v>0.50111231470363304</v>
      </c>
      <c r="AN10" s="16">
        <v>0.56917253010095703</v>
      </c>
      <c r="AO10" s="16">
        <v>0.45335727377833401</v>
      </c>
      <c r="AP10" s="16"/>
      <c r="AQ10" s="16">
        <v>0.55201733110987095</v>
      </c>
      <c r="AR10" s="16">
        <v>0.55987351538968999</v>
      </c>
      <c r="AS10" s="16">
        <v>0.51019846246297595</v>
      </c>
      <c r="AT10" s="16">
        <v>0.80325818073988198</v>
      </c>
      <c r="AU10" s="16">
        <v>0.38593274536815397</v>
      </c>
      <c r="AV10" s="16"/>
      <c r="AW10" s="16" t="s">
        <v>137</v>
      </c>
      <c r="AX10" s="16" t="s">
        <v>137</v>
      </c>
      <c r="AY10" s="16" t="s">
        <v>137</v>
      </c>
      <c r="AZ10" s="16">
        <v>0.54520087176802401</v>
      </c>
      <c r="BA10" s="16">
        <v>0.50209566102096903</v>
      </c>
      <c r="BB10" s="16" t="s">
        <v>137</v>
      </c>
      <c r="BC10" s="16" t="s">
        <v>137</v>
      </c>
      <c r="BD10" s="16" t="s">
        <v>137</v>
      </c>
      <c r="BE10" s="16" t="s">
        <v>137</v>
      </c>
      <c r="BF10" s="16"/>
      <c r="BG10" s="16">
        <v>0.57147257487256597</v>
      </c>
      <c r="BH10" s="16">
        <v>0.52271810805118202</v>
      </c>
      <c r="BI10" s="16">
        <v>0.14929542887079</v>
      </c>
      <c r="BJ10" s="16">
        <v>0.341232712916684</v>
      </c>
      <c r="BK10" s="16">
        <v>0.54993467752623504</v>
      </c>
      <c r="BL10" s="16">
        <v>0</v>
      </c>
      <c r="BM10" s="16"/>
      <c r="BN10" s="16">
        <v>0.547560411373607</v>
      </c>
      <c r="BO10" s="16">
        <v>0.55360940491888999</v>
      </c>
      <c r="BP10" s="16">
        <v>0.35782436830316799</v>
      </c>
      <c r="BQ10" s="16">
        <v>0.42288603799593499</v>
      </c>
      <c r="BR10" s="16">
        <v>0.65036797725379603</v>
      </c>
      <c r="BS10" s="16">
        <v>0.766015617374182</v>
      </c>
      <c r="BT10" s="16"/>
      <c r="BU10" s="16">
        <v>0.493849994242128</v>
      </c>
      <c r="BV10" s="16">
        <v>0.598283875322695</v>
      </c>
      <c r="BW10" s="16"/>
      <c r="BX10" s="16">
        <v>0.435811624571806</v>
      </c>
      <c r="BY10" s="16">
        <v>0.57145855652024702</v>
      </c>
      <c r="BZ10" s="16"/>
      <c r="CA10" s="16">
        <v>0.43719290926908499</v>
      </c>
      <c r="CB10" s="16">
        <v>0.57422044764957503</v>
      </c>
    </row>
    <row r="11" spans="2:80" ht="29" x14ac:dyDescent="0.35">
      <c r="B11" s="17" t="s">
        <v>196</v>
      </c>
      <c r="C11" s="16">
        <v>0.46229240068865601</v>
      </c>
      <c r="D11" s="16">
        <v>0.49726477983379602</v>
      </c>
      <c r="E11" s="16">
        <v>0.42344327842479801</v>
      </c>
      <c r="F11" s="16"/>
      <c r="G11" s="16">
        <v>0.465666758623136</v>
      </c>
      <c r="H11" s="16">
        <v>0.53445723613524199</v>
      </c>
      <c r="I11" s="16">
        <v>0.28221325350991699</v>
      </c>
      <c r="J11" s="16"/>
      <c r="K11" s="16">
        <v>0.559455220759426</v>
      </c>
      <c r="L11" s="16">
        <v>0.43177696548696298</v>
      </c>
      <c r="M11" s="16">
        <v>0.30340380885893198</v>
      </c>
      <c r="N11" s="16">
        <v>0.33941657389069402</v>
      </c>
      <c r="O11" s="16"/>
      <c r="P11" s="16">
        <v>0.46225374066048702</v>
      </c>
      <c r="Q11" s="16">
        <v>0.39831650962932602</v>
      </c>
      <c r="R11" s="16">
        <v>0.46000552182204002</v>
      </c>
      <c r="S11" s="16">
        <v>0.39288785267908699</v>
      </c>
      <c r="T11" s="16">
        <v>0.68280786244876301</v>
      </c>
      <c r="U11" s="16">
        <v>0.40207838811913799</v>
      </c>
      <c r="V11" s="16">
        <v>0.52878603821930903</v>
      </c>
      <c r="W11" s="16">
        <v>0.34435521440698103</v>
      </c>
      <c r="X11" s="16">
        <v>0.46728925457089099</v>
      </c>
      <c r="Y11" s="16">
        <v>0.498683215718286</v>
      </c>
      <c r="Z11" s="16">
        <v>0.66518838531993696</v>
      </c>
      <c r="AA11" s="16">
        <v>0.20175495015624101</v>
      </c>
      <c r="AB11" s="16"/>
      <c r="AC11" s="16">
        <v>0.57596671089060902</v>
      </c>
      <c r="AD11" s="16">
        <v>0.45541367719813303</v>
      </c>
      <c r="AE11" s="16">
        <v>0.37607097474457901</v>
      </c>
      <c r="AF11" s="16">
        <v>0.50960900802742604</v>
      </c>
      <c r="AG11" s="16"/>
      <c r="AH11" s="16">
        <v>0.38632907719720999</v>
      </c>
      <c r="AI11" s="16">
        <v>0.45299747794768302</v>
      </c>
      <c r="AJ11" s="16">
        <v>0.62429693040275502</v>
      </c>
      <c r="AK11" s="16">
        <v>0.86171796912556298</v>
      </c>
      <c r="AL11" s="16"/>
      <c r="AM11" s="16">
        <v>0.41649460447766601</v>
      </c>
      <c r="AN11" s="16">
        <v>0.52671444004055101</v>
      </c>
      <c r="AO11" s="16">
        <v>0.40483939298579402</v>
      </c>
      <c r="AP11" s="16"/>
      <c r="AQ11" s="16">
        <v>0.43136258785058301</v>
      </c>
      <c r="AR11" s="16">
        <v>0.47016702292035201</v>
      </c>
      <c r="AS11" s="16">
        <v>0.63012713034967804</v>
      </c>
      <c r="AT11" s="16">
        <v>0.40127946858876401</v>
      </c>
      <c r="AU11" s="16">
        <v>0.39051052544553599</v>
      </c>
      <c r="AV11" s="16"/>
      <c r="AW11" s="16" t="s">
        <v>137</v>
      </c>
      <c r="AX11" s="16" t="s">
        <v>137</v>
      </c>
      <c r="AY11" s="16" t="s">
        <v>137</v>
      </c>
      <c r="AZ11" s="16">
        <v>0.48409754749481199</v>
      </c>
      <c r="BA11" s="16">
        <v>0.42989549834498297</v>
      </c>
      <c r="BB11" s="16" t="s">
        <v>137</v>
      </c>
      <c r="BC11" s="16" t="s">
        <v>137</v>
      </c>
      <c r="BD11" s="16" t="s">
        <v>137</v>
      </c>
      <c r="BE11" s="16" t="s">
        <v>137</v>
      </c>
      <c r="BF11" s="16"/>
      <c r="BG11" s="16">
        <v>0.50874693511397895</v>
      </c>
      <c r="BH11" s="16">
        <v>0.410970134380233</v>
      </c>
      <c r="BI11" s="16">
        <v>0.44097728402712699</v>
      </c>
      <c r="BJ11" s="16">
        <v>0.67731334628932405</v>
      </c>
      <c r="BK11" s="16">
        <v>0.27138010744267899</v>
      </c>
      <c r="BL11" s="16">
        <v>0.50756521736721905</v>
      </c>
      <c r="BM11" s="16"/>
      <c r="BN11" s="16">
        <v>0.54376838429756602</v>
      </c>
      <c r="BO11" s="16">
        <v>0.486659317341125</v>
      </c>
      <c r="BP11" s="16">
        <v>0.384665393180604</v>
      </c>
      <c r="BQ11" s="16">
        <v>0.40050447697701802</v>
      </c>
      <c r="BR11" s="16">
        <v>0.49879663742394698</v>
      </c>
      <c r="BS11" s="16">
        <v>0.37967884786481199</v>
      </c>
      <c r="BT11" s="16"/>
      <c r="BU11" s="16">
        <v>0.38771739858333598</v>
      </c>
      <c r="BV11" s="16">
        <v>0.616714025756402</v>
      </c>
      <c r="BW11" s="16"/>
      <c r="BX11" s="16">
        <v>0.36699749020337902</v>
      </c>
      <c r="BY11" s="16">
        <v>0.50742880431280202</v>
      </c>
      <c r="BZ11" s="16"/>
      <c r="CA11" s="16">
        <v>0.47657630035016402</v>
      </c>
      <c r="CB11" s="16">
        <v>0.45849654302674397</v>
      </c>
    </row>
    <row r="12" spans="2:80" x14ac:dyDescent="0.35">
      <c r="B12" s="17" t="s">
        <v>197</v>
      </c>
      <c r="C12" s="16">
        <v>0.33434566326311199</v>
      </c>
      <c r="D12" s="16">
        <v>0.31752291721693598</v>
      </c>
      <c r="E12" s="16">
        <v>0.353033237112447</v>
      </c>
      <c r="F12" s="16"/>
      <c r="G12" s="16">
        <v>0.37451260055014002</v>
      </c>
      <c r="H12" s="16">
        <v>0.35266696512849799</v>
      </c>
      <c r="I12" s="16">
        <v>0.22929113249244601</v>
      </c>
      <c r="J12" s="16"/>
      <c r="K12" s="16">
        <v>0.30018180765816599</v>
      </c>
      <c r="L12" s="16">
        <v>0.42690913619094101</v>
      </c>
      <c r="M12" s="16">
        <v>0.28771257000602801</v>
      </c>
      <c r="N12" s="16">
        <v>0.23942906141279899</v>
      </c>
      <c r="O12" s="16"/>
      <c r="P12" s="16">
        <v>0.46967149362189797</v>
      </c>
      <c r="Q12" s="16">
        <v>0.36985763830184498</v>
      </c>
      <c r="R12" s="16">
        <v>0.26316494098559201</v>
      </c>
      <c r="S12" s="16">
        <v>0.26500163122215897</v>
      </c>
      <c r="T12" s="16">
        <v>0.44197876201010899</v>
      </c>
      <c r="U12" s="16">
        <v>0.19583558473926799</v>
      </c>
      <c r="V12" s="16">
        <v>0.173151791463101</v>
      </c>
      <c r="W12" s="16">
        <v>0.29249339598194501</v>
      </c>
      <c r="X12" s="16">
        <v>0.40615028776585899</v>
      </c>
      <c r="Y12" s="16">
        <v>0.27507550705669298</v>
      </c>
      <c r="Z12" s="16">
        <v>0.43133476530999998</v>
      </c>
      <c r="AA12" s="16">
        <v>0.40201900053060602</v>
      </c>
      <c r="AB12" s="16"/>
      <c r="AC12" s="16">
        <v>0.63874113377515995</v>
      </c>
      <c r="AD12" s="16">
        <v>0.28162968293540203</v>
      </c>
      <c r="AE12" s="16">
        <v>0.33538578022653998</v>
      </c>
      <c r="AF12" s="16">
        <v>0.31747467841486499</v>
      </c>
      <c r="AG12" s="16"/>
      <c r="AH12" s="16">
        <v>0.33140548332165198</v>
      </c>
      <c r="AI12" s="16">
        <v>0.29591388018553699</v>
      </c>
      <c r="AJ12" s="16">
        <v>0.33256692754897299</v>
      </c>
      <c r="AK12" s="16">
        <v>0.56547738688388405</v>
      </c>
      <c r="AL12" s="16"/>
      <c r="AM12" s="16">
        <v>0.331434411963346</v>
      </c>
      <c r="AN12" s="16">
        <v>0.36822306275017602</v>
      </c>
      <c r="AO12" s="16">
        <v>0</v>
      </c>
      <c r="AP12" s="16"/>
      <c r="AQ12" s="16">
        <v>0.33931011922876703</v>
      </c>
      <c r="AR12" s="16">
        <v>0.371465487628311</v>
      </c>
      <c r="AS12" s="16">
        <v>0.35301194067533898</v>
      </c>
      <c r="AT12" s="16">
        <v>0.40127946858876401</v>
      </c>
      <c r="AU12" s="16">
        <v>0.185630622825606</v>
      </c>
      <c r="AV12" s="16"/>
      <c r="AW12" s="16" t="s">
        <v>137</v>
      </c>
      <c r="AX12" s="16" t="s">
        <v>137</v>
      </c>
      <c r="AY12" s="16" t="s">
        <v>137</v>
      </c>
      <c r="AZ12" s="16">
        <v>0.28943454050726702</v>
      </c>
      <c r="BA12" s="16">
        <v>0.40107216921147198</v>
      </c>
      <c r="BB12" s="16" t="s">
        <v>137</v>
      </c>
      <c r="BC12" s="16" t="s">
        <v>137</v>
      </c>
      <c r="BD12" s="16" t="s">
        <v>137</v>
      </c>
      <c r="BE12" s="16" t="s">
        <v>137</v>
      </c>
      <c r="BF12" s="16"/>
      <c r="BG12" s="16">
        <v>0.35573784270880898</v>
      </c>
      <c r="BH12" s="16">
        <v>0.29416477358409299</v>
      </c>
      <c r="BI12" s="16">
        <v>0.42650168994048998</v>
      </c>
      <c r="BJ12" s="16">
        <v>0.32268665371067601</v>
      </c>
      <c r="BK12" s="16">
        <v>0.28559070646536899</v>
      </c>
      <c r="BL12" s="16">
        <v>0.49243478263278101</v>
      </c>
      <c r="BM12" s="16"/>
      <c r="BN12" s="16">
        <v>0.32411134409168102</v>
      </c>
      <c r="BO12" s="16">
        <v>0.414727696741643</v>
      </c>
      <c r="BP12" s="16">
        <v>0.35758487129251898</v>
      </c>
      <c r="BQ12" s="16">
        <v>0.17580780945466201</v>
      </c>
      <c r="BR12" s="16">
        <v>0.34178565725659998</v>
      </c>
      <c r="BS12" s="16">
        <v>0.24549909273187501</v>
      </c>
      <c r="BT12" s="16"/>
      <c r="BU12" s="16">
        <v>0.31429388717315798</v>
      </c>
      <c r="BV12" s="16">
        <v>0.37586665235986599</v>
      </c>
      <c r="BW12" s="16"/>
      <c r="BX12" s="16">
        <v>0.25873662600108199</v>
      </c>
      <c r="BY12" s="16">
        <v>0.370157859382646</v>
      </c>
      <c r="BZ12" s="16"/>
      <c r="CA12" s="16">
        <v>0.27857196608053902</v>
      </c>
      <c r="CB12" s="16">
        <v>0.35593146529986602</v>
      </c>
    </row>
    <row r="13" spans="2:80" x14ac:dyDescent="0.35">
      <c r="B13" s="17" t="s">
        <v>198</v>
      </c>
      <c r="C13" s="16">
        <v>0.25544171276602901</v>
      </c>
      <c r="D13" s="16">
        <v>0.23282430100739099</v>
      </c>
      <c r="E13" s="16">
        <v>0.28056630011700001</v>
      </c>
      <c r="F13" s="16"/>
      <c r="G13" s="16">
        <v>0.31795272731103702</v>
      </c>
      <c r="H13" s="16">
        <v>0.24286300600756899</v>
      </c>
      <c r="I13" s="16">
        <v>0.191587077609019</v>
      </c>
      <c r="J13" s="16"/>
      <c r="K13" s="16">
        <v>0.30087181768092802</v>
      </c>
      <c r="L13" s="16">
        <v>0.19350733339134901</v>
      </c>
      <c r="M13" s="16">
        <v>0.37921684175110998</v>
      </c>
      <c r="N13" s="16">
        <v>0.134924040830913</v>
      </c>
      <c r="O13" s="16"/>
      <c r="P13" s="16">
        <v>0.26328058547314098</v>
      </c>
      <c r="Q13" s="16">
        <v>0.15866532078869999</v>
      </c>
      <c r="R13" s="16">
        <v>0.33118092497908402</v>
      </c>
      <c r="S13" s="16">
        <v>0.32744853928275403</v>
      </c>
      <c r="T13" s="16">
        <v>0.30706186415568698</v>
      </c>
      <c r="U13" s="16">
        <v>0.20236845788967001</v>
      </c>
      <c r="V13" s="16">
        <v>5.88261862525227E-2</v>
      </c>
      <c r="W13" s="16">
        <v>0.28444404260679801</v>
      </c>
      <c r="X13" s="16">
        <v>0.34706390946726501</v>
      </c>
      <c r="Y13" s="16">
        <v>0.32859168138908001</v>
      </c>
      <c r="Z13" s="16">
        <v>0.215973259455811</v>
      </c>
      <c r="AA13" s="16">
        <v>0.39622604931315297</v>
      </c>
      <c r="AB13" s="16"/>
      <c r="AC13" s="16">
        <v>0.15128415700834899</v>
      </c>
      <c r="AD13" s="16">
        <v>0.24970573749564201</v>
      </c>
      <c r="AE13" s="16">
        <v>0.29305664938245901</v>
      </c>
      <c r="AF13" s="16">
        <v>0.24598229461428001</v>
      </c>
      <c r="AG13" s="16"/>
      <c r="AH13" s="16">
        <v>0.19329314139651699</v>
      </c>
      <c r="AI13" s="16">
        <v>0.24753337448187501</v>
      </c>
      <c r="AJ13" s="16">
        <v>0.44330469231814601</v>
      </c>
      <c r="AK13" s="16">
        <v>0.43056836870811899</v>
      </c>
      <c r="AL13" s="16"/>
      <c r="AM13" s="16">
        <v>0.25301496813846103</v>
      </c>
      <c r="AN13" s="16">
        <v>0.26954241268268497</v>
      </c>
      <c r="AO13" s="16">
        <v>0.133731025207596</v>
      </c>
      <c r="AP13" s="16"/>
      <c r="AQ13" s="16">
        <v>0.25286939725893298</v>
      </c>
      <c r="AR13" s="16">
        <v>0.24750403323290901</v>
      </c>
      <c r="AS13" s="16">
        <v>0.26562279974418801</v>
      </c>
      <c r="AT13" s="16">
        <v>0.39801797741635198</v>
      </c>
      <c r="AU13" s="16">
        <v>0.116410598593924</v>
      </c>
      <c r="AV13" s="16"/>
      <c r="AW13" s="16" t="s">
        <v>137</v>
      </c>
      <c r="AX13" s="16" t="s">
        <v>137</v>
      </c>
      <c r="AY13" s="16" t="s">
        <v>137</v>
      </c>
      <c r="AZ13" s="16">
        <v>0.28328566284922602</v>
      </c>
      <c r="BA13" s="16">
        <v>0.214072684631224</v>
      </c>
      <c r="BB13" s="16" t="s">
        <v>137</v>
      </c>
      <c r="BC13" s="16" t="s">
        <v>137</v>
      </c>
      <c r="BD13" s="16" t="s">
        <v>137</v>
      </c>
      <c r="BE13" s="16" t="s">
        <v>137</v>
      </c>
      <c r="BF13" s="16"/>
      <c r="BG13" s="16">
        <v>0.22999045403712901</v>
      </c>
      <c r="BH13" s="16">
        <v>0.27640473423405498</v>
      </c>
      <c r="BI13" s="16">
        <v>0.29081176708168699</v>
      </c>
      <c r="BJ13" s="16">
        <v>0.33608063337263999</v>
      </c>
      <c r="BK13" s="16">
        <v>0.31416255994743397</v>
      </c>
      <c r="BL13" s="16">
        <v>0</v>
      </c>
      <c r="BM13" s="16"/>
      <c r="BN13" s="16">
        <v>0.39666507141729901</v>
      </c>
      <c r="BO13" s="16">
        <v>0.26094657662799903</v>
      </c>
      <c r="BP13" s="16">
        <v>0.168640748729425</v>
      </c>
      <c r="BQ13" s="16">
        <v>0.22594022834119301</v>
      </c>
      <c r="BR13" s="16">
        <v>0.23819777597471101</v>
      </c>
      <c r="BS13" s="16">
        <v>0.22548345393127101</v>
      </c>
      <c r="BT13" s="16"/>
      <c r="BU13" s="16">
        <v>0.23194172525585899</v>
      </c>
      <c r="BV13" s="16">
        <v>0.30410287479009701</v>
      </c>
      <c r="BW13" s="16"/>
      <c r="BX13" s="16">
        <v>0.143293013125429</v>
      </c>
      <c r="BY13" s="16">
        <v>0.30856090818920401</v>
      </c>
      <c r="BZ13" s="16"/>
      <c r="CA13" s="16">
        <v>0.242731025901398</v>
      </c>
      <c r="CB13" s="16">
        <v>0.261677581573864</v>
      </c>
    </row>
    <row r="14" spans="2:80" x14ac:dyDescent="0.35">
      <c r="B14" s="17" t="s">
        <v>199</v>
      </c>
      <c r="C14" s="16">
        <v>0.24724797245517599</v>
      </c>
      <c r="D14" s="16">
        <v>0.22990807254561299</v>
      </c>
      <c r="E14" s="16">
        <v>0.26651002748534502</v>
      </c>
      <c r="F14" s="16"/>
      <c r="G14" s="16">
        <v>0.19983191815067999</v>
      </c>
      <c r="H14" s="16">
        <v>0.29636182139662798</v>
      </c>
      <c r="I14" s="16">
        <v>0.199727248728225</v>
      </c>
      <c r="J14" s="16"/>
      <c r="K14" s="16">
        <v>0.31964327278029903</v>
      </c>
      <c r="L14" s="16">
        <v>0.22406598515002499</v>
      </c>
      <c r="M14" s="16">
        <v>0.198702611337743</v>
      </c>
      <c r="N14" s="16">
        <v>8.4579887330191506E-2</v>
      </c>
      <c r="O14" s="16"/>
      <c r="P14" s="16">
        <v>0.468590060598987</v>
      </c>
      <c r="Q14" s="16">
        <v>0.18290464285083899</v>
      </c>
      <c r="R14" s="16">
        <v>0.26556373581670201</v>
      </c>
      <c r="S14" s="16">
        <v>0.33965899895135199</v>
      </c>
      <c r="T14" s="16">
        <v>0.193644403924739</v>
      </c>
      <c r="U14" s="16">
        <v>0.30236056616780399</v>
      </c>
      <c r="V14" s="16">
        <v>0.116071905342153</v>
      </c>
      <c r="W14" s="16">
        <v>0.23477711527512701</v>
      </c>
      <c r="X14" s="16">
        <v>0.115886733381032</v>
      </c>
      <c r="Y14" s="16">
        <v>0.276138847773507</v>
      </c>
      <c r="Z14" s="16">
        <v>0.43704756405789802</v>
      </c>
      <c r="AA14" s="16">
        <v>0</v>
      </c>
      <c r="AB14" s="16"/>
      <c r="AC14" s="16">
        <v>0.255747686487654</v>
      </c>
      <c r="AD14" s="16">
        <v>0.21427975195747101</v>
      </c>
      <c r="AE14" s="16">
        <v>0.272698455161483</v>
      </c>
      <c r="AF14" s="16">
        <v>0.25499788172900001</v>
      </c>
      <c r="AG14" s="16"/>
      <c r="AH14" s="16">
        <v>0.181321070937771</v>
      </c>
      <c r="AI14" s="16">
        <v>0.36583861162199399</v>
      </c>
      <c r="AJ14" s="16">
        <v>0.219257513222338</v>
      </c>
      <c r="AK14" s="16">
        <v>0.57425973662833196</v>
      </c>
      <c r="AL14" s="16"/>
      <c r="AM14" s="16">
        <v>0.19034639725997199</v>
      </c>
      <c r="AN14" s="16">
        <v>0.31872544526952101</v>
      </c>
      <c r="AO14" s="16">
        <v>0.27095570657115298</v>
      </c>
      <c r="AP14" s="16"/>
      <c r="AQ14" s="16">
        <v>0.22710701332196401</v>
      </c>
      <c r="AR14" s="16">
        <v>0.33110269322053798</v>
      </c>
      <c r="AS14" s="16">
        <v>0.41494464330688302</v>
      </c>
      <c r="AT14" s="16">
        <v>0</v>
      </c>
      <c r="AU14" s="16">
        <v>0.116410598593924</v>
      </c>
      <c r="AV14" s="16"/>
      <c r="AW14" s="16" t="s">
        <v>137</v>
      </c>
      <c r="AX14" s="16" t="s">
        <v>137</v>
      </c>
      <c r="AY14" s="16" t="s">
        <v>137</v>
      </c>
      <c r="AZ14" s="16">
        <v>0.24082805808970001</v>
      </c>
      <c r="BA14" s="16">
        <v>0.256786332393864</v>
      </c>
      <c r="BB14" s="16" t="s">
        <v>137</v>
      </c>
      <c r="BC14" s="16" t="s">
        <v>137</v>
      </c>
      <c r="BD14" s="16" t="s">
        <v>137</v>
      </c>
      <c r="BE14" s="16" t="s">
        <v>137</v>
      </c>
      <c r="BF14" s="16"/>
      <c r="BG14" s="16">
        <v>0.25555982023117901</v>
      </c>
      <c r="BH14" s="16">
        <v>0.24214481682377501</v>
      </c>
      <c r="BI14" s="16">
        <v>0.14151633821089701</v>
      </c>
      <c r="BJ14" s="16">
        <v>0</v>
      </c>
      <c r="BK14" s="16">
        <v>0.30429909864736199</v>
      </c>
      <c r="BL14" s="16">
        <v>0.49243478263278101</v>
      </c>
      <c r="BM14" s="16"/>
      <c r="BN14" s="16">
        <v>0.36483010716805903</v>
      </c>
      <c r="BO14" s="16">
        <v>0.25313040848556001</v>
      </c>
      <c r="BP14" s="16">
        <v>0.276565194193584</v>
      </c>
      <c r="BQ14" s="16">
        <v>0.173513029893682</v>
      </c>
      <c r="BR14" s="16">
        <v>0.23720997793762499</v>
      </c>
      <c r="BS14" s="16">
        <v>0.230559691135092</v>
      </c>
      <c r="BT14" s="16"/>
      <c r="BU14" s="16">
        <v>0.246915055965371</v>
      </c>
      <c r="BV14" s="16">
        <v>0.24793733891734199</v>
      </c>
      <c r="BW14" s="16"/>
      <c r="BX14" s="16">
        <v>0.240245974611696</v>
      </c>
      <c r="BY14" s="16">
        <v>0.25056446647599201</v>
      </c>
      <c r="BZ14" s="16"/>
      <c r="CA14" s="16">
        <v>0.15271621524668599</v>
      </c>
      <c r="CB14" s="16">
        <v>0.30690982684053902</v>
      </c>
    </row>
    <row r="15" spans="2:80" ht="29" x14ac:dyDescent="0.35">
      <c r="B15" s="17" t="s">
        <v>200</v>
      </c>
      <c r="C15" s="16">
        <v>0.22674424751431899</v>
      </c>
      <c r="D15" s="16">
        <v>0.22608937614413699</v>
      </c>
      <c r="E15" s="16">
        <v>0.22747171240373101</v>
      </c>
      <c r="F15" s="16"/>
      <c r="G15" s="16">
        <v>0.22108169243821901</v>
      </c>
      <c r="H15" s="16">
        <v>0.23194257864950499</v>
      </c>
      <c r="I15" s="16">
        <v>0.222686488565146</v>
      </c>
      <c r="J15" s="16"/>
      <c r="K15" s="16">
        <v>0.233718753148738</v>
      </c>
      <c r="L15" s="16">
        <v>0.23388426390955999</v>
      </c>
      <c r="M15" s="16">
        <v>0.19016229394471701</v>
      </c>
      <c r="N15" s="16">
        <v>0.21616830652102401</v>
      </c>
      <c r="O15" s="16"/>
      <c r="P15" s="16">
        <v>0.20241699297695001</v>
      </c>
      <c r="Q15" s="16">
        <v>0.28371366864683301</v>
      </c>
      <c r="R15" s="16">
        <v>0</v>
      </c>
      <c r="S15" s="16">
        <v>0.46645382683977199</v>
      </c>
      <c r="T15" s="16">
        <v>6.2202526028042403E-2</v>
      </c>
      <c r="U15" s="16">
        <v>0.20530127187667199</v>
      </c>
      <c r="V15" s="16">
        <v>0.290654105068331</v>
      </c>
      <c r="W15" s="16">
        <v>5.9318414386803499E-2</v>
      </c>
      <c r="X15" s="16">
        <v>0.17479551126595599</v>
      </c>
      <c r="Y15" s="16">
        <v>0.27548771969865399</v>
      </c>
      <c r="Z15" s="16">
        <v>0.42939336300986702</v>
      </c>
      <c r="AA15" s="16">
        <v>0.40201900053060602</v>
      </c>
      <c r="AB15" s="16"/>
      <c r="AC15" s="16">
        <v>0.31729572002109802</v>
      </c>
      <c r="AD15" s="16">
        <v>0.18231202635617999</v>
      </c>
      <c r="AE15" s="16">
        <v>0.198681424569955</v>
      </c>
      <c r="AF15" s="16">
        <v>0.24325142333326499</v>
      </c>
      <c r="AG15" s="16"/>
      <c r="AH15" s="16">
        <v>0.22444384373185999</v>
      </c>
      <c r="AI15" s="16">
        <v>0.21672503779111599</v>
      </c>
      <c r="AJ15" s="16">
        <v>0.18230505117175499</v>
      </c>
      <c r="AK15" s="16">
        <v>0.576692694710776</v>
      </c>
      <c r="AL15" s="16"/>
      <c r="AM15" s="16">
        <v>0.22564478832476001</v>
      </c>
      <c r="AN15" s="16">
        <v>0.22238376347855199</v>
      </c>
      <c r="AO15" s="16">
        <v>0.29095518258279701</v>
      </c>
      <c r="AP15" s="16"/>
      <c r="AQ15" s="16">
        <v>0.196797024134718</v>
      </c>
      <c r="AR15" s="16">
        <v>0.30461636472372</v>
      </c>
      <c r="AS15" s="16">
        <v>9.4968455622786205E-2</v>
      </c>
      <c r="AT15" s="16">
        <v>0.39193586474751602</v>
      </c>
      <c r="AU15" s="16">
        <v>0.21947038517704301</v>
      </c>
      <c r="AV15" s="16"/>
      <c r="AW15" s="16" t="s">
        <v>137</v>
      </c>
      <c r="AX15" s="16" t="s">
        <v>137</v>
      </c>
      <c r="AY15" s="16" t="s">
        <v>137</v>
      </c>
      <c r="AZ15" s="16">
        <v>0.26055891356804001</v>
      </c>
      <c r="BA15" s="16">
        <v>0.176504254008886</v>
      </c>
      <c r="BB15" s="16" t="s">
        <v>137</v>
      </c>
      <c r="BC15" s="16" t="s">
        <v>137</v>
      </c>
      <c r="BD15" s="16" t="s">
        <v>137</v>
      </c>
      <c r="BE15" s="16" t="s">
        <v>137</v>
      </c>
      <c r="BF15" s="16"/>
      <c r="BG15" s="16">
        <v>0.22131829961520699</v>
      </c>
      <c r="BH15" s="16">
        <v>0.20219034460047</v>
      </c>
      <c r="BI15" s="16">
        <v>0.27900919893683401</v>
      </c>
      <c r="BJ15" s="16">
        <v>0</v>
      </c>
      <c r="BK15" s="16">
        <v>0.48306196940152801</v>
      </c>
      <c r="BL15" s="16">
        <v>0</v>
      </c>
      <c r="BM15" s="16"/>
      <c r="BN15" s="16">
        <v>0.162690955556409</v>
      </c>
      <c r="BO15" s="16">
        <v>0.29501733543512698</v>
      </c>
      <c r="BP15" s="16">
        <v>0.22467722494203499</v>
      </c>
      <c r="BQ15" s="16">
        <v>0.122687298850608</v>
      </c>
      <c r="BR15" s="16">
        <v>0.255774087235562</v>
      </c>
      <c r="BS15" s="16">
        <v>0.11849908201866401</v>
      </c>
      <c r="BT15" s="16"/>
      <c r="BU15" s="16">
        <v>0.207505955257302</v>
      </c>
      <c r="BV15" s="16">
        <v>0.26658076471161202</v>
      </c>
      <c r="BW15" s="16"/>
      <c r="BX15" s="16">
        <v>0.14493939172908099</v>
      </c>
      <c r="BY15" s="16">
        <v>0.26549109107956997</v>
      </c>
      <c r="BZ15" s="16"/>
      <c r="CA15" s="16">
        <v>0.16226943295407001</v>
      </c>
      <c r="CB15" s="16">
        <v>0.242081332503855</v>
      </c>
    </row>
    <row r="16" spans="2:80" x14ac:dyDescent="0.35">
      <c r="B16" s="17" t="s">
        <v>201</v>
      </c>
      <c r="C16" s="16">
        <v>0.16319230235517701</v>
      </c>
      <c r="D16" s="16">
        <v>0.15305533299560001</v>
      </c>
      <c r="E16" s="16">
        <v>0.17445297067862101</v>
      </c>
      <c r="F16" s="16"/>
      <c r="G16" s="16">
        <v>0.171113126372791</v>
      </c>
      <c r="H16" s="16">
        <v>0.15341011743277799</v>
      </c>
      <c r="I16" s="16">
        <v>0.17495633953276901</v>
      </c>
      <c r="J16" s="16"/>
      <c r="K16" s="16">
        <v>0.233216531431549</v>
      </c>
      <c r="L16" s="16">
        <v>0.108374023248365</v>
      </c>
      <c r="M16" s="16">
        <v>8.6466113317349005E-2</v>
      </c>
      <c r="N16" s="16">
        <v>0.133499168619301</v>
      </c>
      <c r="O16" s="16"/>
      <c r="P16" s="16">
        <v>0.12660694124257299</v>
      </c>
      <c r="Q16" s="16">
        <v>0.15532247302823901</v>
      </c>
      <c r="R16" s="16">
        <v>0.19629074978239699</v>
      </c>
      <c r="S16" s="16">
        <v>0.199000678470211</v>
      </c>
      <c r="T16" s="16">
        <v>0.12612579688686501</v>
      </c>
      <c r="U16" s="16">
        <v>0</v>
      </c>
      <c r="V16" s="16">
        <v>0.19141128455422701</v>
      </c>
      <c r="W16" s="16">
        <v>0.172299706459867</v>
      </c>
      <c r="X16" s="16">
        <v>0.23975010117190701</v>
      </c>
      <c r="Y16" s="16">
        <v>0.16634079589161799</v>
      </c>
      <c r="Z16" s="16">
        <v>0.21230294773479499</v>
      </c>
      <c r="AA16" s="16">
        <v>0.20175495015624101</v>
      </c>
      <c r="AB16" s="16"/>
      <c r="AC16" s="16">
        <v>0.24511656701349799</v>
      </c>
      <c r="AD16" s="16">
        <v>0.20035161554686501</v>
      </c>
      <c r="AE16" s="16">
        <v>0.10680071989836799</v>
      </c>
      <c r="AF16" s="16">
        <v>0.164782995409858</v>
      </c>
      <c r="AG16" s="16"/>
      <c r="AH16" s="16">
        <v>0.13375365947508699</v>
      </c>
      <c r="AI16" s="16">
        <v>0.13789877754263699</v>
      </c>
      <c r="AJ16" s="16">
        <v>0.278672337948978</v>
      </c>
      <c r="AK16" s="16">
        <v>0.28440635687709298</v>
      </c>
      <c r="AL16" s="16"/>
      <c r="AM16" s="16">
        <v>0.157822471822753</v>
      </c>
      <c r="AN16" s="16">
        <v>0.17279244194213</v>
      </c>
      <c r="AO16" s="16">
        <v>0.133731025207596</v>
      </c>
      <c r="AP16" s="16"/>
      <c r="AQ16" s="16">
        <v>0.19422128024553401</v>
      </c>
      <c r="AR16" s="16">
        <v>0.15833452284868799</v>
      </c>
      <c r="AS16" s="16">
        <v>0.19763849112883899</v>
      </c>
      <c r="AT16" s="16">
        <v>0</v>
      </c>
      <c r="AU16" s="16">
        <v>9.5778146140824499E-2</v>
      </c>
      <c r="AV16" s="16"/>
      <c r="AW16" s="16" t="s">
        <v>137</v>
      </c>
      <c r="AX16" s="16" t="s">
        <v>137</v>
      </c>
      <c r="AY16" s="16" t="s">
        <v>137</v>
      </c>
      <c r="AZ16" s="16">
        <v>0.116012637907845</v>
      </c>
      <c r="BA16" s="16">
        <v>0.233289284287715</v>
      </c>
      <c r="BB16" s="16" t="s">
        <v>137</v>
      </c>
      <c r="BC16" s="16" t="s">
        <v>137</v>
      </c>
      <c r="BD16" s="16" t="s">
        <v>137</v>
      </c>
      <c r="BE16" s="16" t="s">
        <v>137</v>
      </c>
      <c r="BF16" s="16"/>
      <c r="BG16" s="16">
        <v>0.19800044654228699</v>
      </c>
      <c r="BH16" s="16">
        <v>9.8956433288590204E-2</v>
      </c>
      <c r="BI16" s="16">
        <v>0.27900919893683401</v>
      </c>
      <c r="BJ16" s="16">
        <v>0</v>
      </c>
      <c r="BK16" s="16">
        <v>0</v>
      </c>
      <c r="BL16" s="16">
        <v>1</v>
      </c>
      <c r="BM16" s="16"/>
      <c r="BN16" s="16">
        <v>0.22689151052753201</v>
      </c>
      <c r="BO16" s="16">
        <v>0.10191110334407701</v>
      </c>
      <c r="BP16" s="16">
        <v>0.16073341623533</v>
      </c>
      <c r="BQ16" s="16">
        <v>0.15597764649929699</v>
      </c>
      <c r="BR16" s="16">
        <v>0.27075822517014098</v>
      </c>
      <c r="BS16" s="16">
        <v>0.39949153568916701</v>
      </c>
      <c r="BT16" s="16"/>
      <c r="BU16" s="16">
        <v>0.173405322805361</v>
      </c>
      <c r="BV16" s="16">
        <v>0.14204431482256699</v>
      </c>
      <c r="BW16" s="16"/>
      <c r="BX16" s="16">
        <v>0.20254238801643201</v>
      </c>
      <c r="BY16" s="16">
        <v>0.14455414696989399</v>
      </c>
      <c r="BZ16" s="16"/>
      <c r="CA16" s="16">
        <v>0.20578532553007101</v>
      </c>
      <c r="CB16" s="16">
        <v>0.143702419328328</v>
      </c>
    </row>
    <row r="17" spans="2:80" ht="43.5" x14ac:dyDescent="0.35">
      <c r="B17" s="17" t="s">
        <v>202</v>
      </c>
      <c r="C17" s="16">
        <v>0.13356401232173001</v>
      </c>
      <c r="D17" s="16">
        <v>6.7957014967771401E-2</v>
      </c>
      <c r="E17" s="16">
        <v>0.20644364830505199</v>
      </c>
      <c r="F17" s="16"/>
      <c r="G17" s="16">
        <v>0.176747770344515</v>
      </c>
      <c r="H17" s="16">
        <v>0.12175468672715101</v>
      </c>
      <c r="I17" s="16">
        <v>9.7016785051859594E-2</v>
      </c>
      <c r="J17" s="16"/>
      <c r="K17" s="16">
        <v>0.115676894891812</v>
      </c>
      <c r="L17" s="16">
        <v>0.18734137236340101</v>
      </c>
      <c r="M17" s="16">
        <v>8.6466113317349005E-2</v>
      </c>
      <c r="N17" s="16">
        <v>9.1522868038740796E-2</v>
      </c>
      <c r="O17" s="16"/>
      <c r="P17" s="16">
        <v>0.203447357446642</v>
      </c>
      <c r="Q17" s="16">
        <v>9.6359908276892101E-2</v>
      </c>
      <c r="R17" s="16">
        <v>0.13296268124575999</v>
      </c>
      <c r="S17" s="16">
        <v>0.26229735567121498</v>
      </c>
      <c r="T17" s="16">
        <v>0.12432571627710499</v>
      </c>
      <c r="U17" s="16">
        <v>0</v>
      </c>
      <c r="V17" s="16">
        <v>5.7320748539538197E-2</v>
      </c>
      <c r="W17" s="16">
        <v>5.6881727644851297E-2</v>
      </c>
      <c r="X17" s="16">
        <v>0.172202919854263</v>
      </c>
      <c r="Y17" s="16">
        <v>0.215596430435021</v>
      </c>
      <c r="Z17" s="16">
        <v>0.23579502231006999</v>
      </c>
      <c r="AA17" s="16">
        <v>0</v>
      </c>
      <c r="AB17" s="16"/>
      <c r="AC17" s="16">
        <v>0.20469473134472499</v>
      </c>
      <c r="AD17" s="16">
        <v>0.117967030396865</v>
      </c>
      <c r="AE17" s="16">
        <v>4.5083489502813802E-2</v>
      </c>
      <c r="AF17" s="16">
        <v>0.16770006586059799</v>
      </c>
      <c r="AG17" s="16"/>
      <c r="AH17" s="16">
        <v>0.103223017939027</v>
      </c>
      <c r="AI17" s="16">
        <v>0.196315125697825</v>
      </c>
      <c r="AJ17" s="16">
        <v>0.139853796424</v>
      </c>
      <c r="AK17" s="16">
        <v>0.138282030874437</v>
      </c>
      <c r="AL17" s="16"/>
      <c r="AM17" s="16">
        <v>0.107706986771306</v>
      </c>
      <c r="AN17" s="16">
        <v>0.148470637359533</v>
      </c>
      <c r="AO17" s="16">
        <v>0.339473063375338</v>
      </c>
      <c r="AP17" s="16"/>
      <c r="AQ17" s="16">
        <v>0.109386919418548</v>
      </c>
      <c r="AR17" s="16">
        <v>0.17384469351038701</v>
      </c>
      <c r="AS17" s="16">
        <v>9.4641003085363495E-2</v>
      </c>
      <c r="AT17" s="16">
        <v>0</v>
      </c>
      <c r="AU17" s="16">
        <v>0.123698058547319</v>
      </c>
      <c r="AV17" s="16"/>
      <c r="AW17" s="16" t="s">
        <v>137</v>
      </c>
      <c r="AX17" s="16" t="s">
        <v>137</v>
      </c>
      <c r="AY17" s="16" t="s">
        <v>137</v>
      </c>
      <c r="AZ17" s="16">
        <v>0.128844448962183</v>
      </c>
      <c r="BA17" s="16">
        <v>0.14057608312424699</v>
      </c>
      <c r="BB17" s="16" t="s">
        <v>137</v>
      </c>
      <c r="BC17" s="16" t="s">
        <v>137</v>
      </c>
      <c r="BD17" s="16" t="s">
        <v>137</v>
      </c>
      <c r="BE17" s="16" t="s">
        <v>137</v>
      </c>
      <c r="BF17" s="16"/>
      <c r="BG17" s="16">
        <v>0.132458801709012</v>
      </c>
      <c r="BH17" s="16">
        <v>0.14096172360555401</v>
      </c>
      <c r="BI17" s="16">
        <v>0.14151633821089701</v>
      </c>
      <c r="BJ17" s="16">
        <v>0</v>
      </c>
      <c r="BK17" s="16">
        <v>9.4579853676527895E-2</v>
      </c>
      <c r="BL17" s="16">
        <v>0.49243478263278101</v>
      </c>
      <c r="BM17" s="16"/>
      <c r="BN17" s="16">
        <v>6.7365528155100399E-2</v>
      </c>
      <c r="BO17" s="16">
        <v>0.16298749613552299</v>
      </c>
      <c r="BP17" s="16">
        <v>0.164491972461313</v>
      </c>
      <c r="BQ17" s="16">
        <v>9.9211512252777995E-2</v>
      </c>
      <c r="BR17" s="16">
        <v>0.129842845184612</v>
      </c>
      <c r="BS17" s="16">
        <v>0.106984371912607</v>
      </c>
      <c r="BT17" s="16"/>
      <c r="BU17" s="16">
        <v>0.12992031600829201</v>
      </c>
      <c r="BV17" s="16">
        <v>0.141108973637049</v>
      </c>
      <c r="BW17" s="16"/>
      <c r="BX17" s="16">
        <v>3.3692152718535401E-2</v>
      </c>
      <c r="BY17" s="16">
        <v>0.18086828641977201</v>
      </c>
      <c r="BZ17" s="16"/>
      <c r="CA17" s="16">
        <v>0.12756316200989501</v>
      </c>
      <c r="CB17" s="16">
        <v>0.13275667031347699</v>
      </c>
    </row>
    <row r="18" spans="2:80" x14ac:dyDescent="0.35">
      <c r="B18" s="17" t="s">
        <v>98</v>
      </c>
      <c r="C18" s="16">
        <v>4.5890291475369903E-2</v>
      </c>
      <c r="D18" s="16">
        <v>4.6114203079729597E-2</v>
      </c>
      <c r="E18" s="16">
        <v>4.5641558918229103E-2</v>
      </c>
      <c r="F18" s="16"/>
      <c r="G18" s="16">
        <v>3.1437361940502798E-2</v>
      </c>
      <c r="H18" s="16">
        <v>5.3922674599071997E-2</v>
      </c>
      <c r="I18" s="16">
        <v>4.8228897751649902E-2</v>
      </c>
      <c r="J18" s="16"/>
      <c r="K18" s="16">
        <v>2.5270012013133E-2</v>
      </c>
      <c r="L18" s="16">
        <v>5.9266850100102103E-2</v>
      </c>
      <c r="M18" s="16">
        <v>8.6297653319112405E-2</v>
      </c>
      <c r="N18" s="16">
        <v>4.4418891924069802E-2</v>
      </c>
      <c r="O18" s="16"/>
      <c r="P18" s="16">
        <v>0</v>
      </c>
      <c r="Q18" s="16">
        <v>0</v>
      </c>
      <c r="R18" s="16">
        <v>0</v>
      </c>
      <c r="S18" s="16">
        <v>0</v>
      </c>
      <c r="T18" s="16">
        <v>0</v>
      </c>
      <c r="U18" s="16">
        <v>9.6342724187552006E-2</v>
      </c>
      <c r="V18" s="16">
        <v>5.6409719298661898E-2</v>
      </c>
      <c r="W18" s="16">
        <v>0.24354201554482799</v>
      </c>
      <c r="X18" s="16">
        <v>5.8908777884924303E-2</v>
      </c>
      <c r="Y18" s="16">
        <v>0.11300235619073901</v>
      </c>
      <c r="Z18" s="16">
        <v>0</v>
      </c>
      <c r="AA18" s="16">
        <v>0</v>
      </c>
      <c r="AB18" s="16"/>
      <c r="AC18" s="16">
        <v>0</v>
      </c>
      <c r="AD18" s="16">
        <v>6.5026614936349703E-2</v>
      </c>
      <c r="AE18" s="16">
        <v>4.5436358428521603E-2</v>
      </c>
      <c r="AF18" s="16">
        <v>3.3048920416478098E-2</v>
      </c>
      <c r="AG18" s="16"/>
      <c r="AH18" s="16">
        <v>6.6223410157825804E-2</v>
      </c>
      <c r="AI18" s="16">
        <v>2.0561276554089999E-2</v>
      </c>
      <c r="AJ18" s="16">
        <v>2.9322356206036199E-2</v>
      </c>
      <c r="AK18" s="16">
        <v>0</v>
      </c>
      <c r="AL18" s="16"/>
      <c r="AM18" s="16">
        <v>6.6757813678277197E-2</v>
      </c>
      <c r="AN18" s="16">
        <v>0</v>
      </c>
      <c r="AO18" s="16">
        <v>0.25568754363886798</v>
      </c>
      <c r="AP18" s="16"/>
      <c r="AQ18" s="16">
        <v>5.7341413493790898E-2</v>
      </c>
      <c r="AR18" s="16">
        <v>2.1507156911806002E-2</v>
      </c>
      <c r="AS18" s="16">
        <v>0</v>
      </c>
      <c r="AT18" s="16">
        <v>0</v>
      </c>
      <c r="AU18" s="16">
        <v>9.3168077691900206E-2</v>
      </c>
      <c r="AV18" s="16"/>
      <c r="AW18" s="16" t="s">
        <v>137</v>
      </c>
      <c r="AX18" s="16" t="s">
        <v>137</v>
      </c>
      <c r="AY18" s="16" t="s">
        <v>137</v>
      </c>
      <c r="AZ18" s="16">
        <v>5.9417472592625899E-2</v>
      </c>
      <c r="BA18" s="16">
        <v>2.5792340769658698E-2</v>
      </c>
      <c r="BB18" s="16" t="s">
        <v>137</v>
      </c>
      <c r="BC18" s="16" t="s">
        <v>137</v>
      </c>
      <c r="BD18" s="16" t="s">
        <v>137</v>
      </c>
      <c r="BE18" s="16" t="s">
        <v>137</v>
      </c>
      <c r="BF18" s="16"/>
      <c r="BG18" s="16">
        <v>3.7031720208900699E-2</v>
      </c>
      <c r="BH18" s="16">
        <v>3.1616357727188203E-2</v>
      </c>
      <c r="BI18" s="16">
        <v>0.14030011669227599</v>
      </c>
      <c r="BJ18" s="16">
        <v>0</v>
      </c>
      <c r="BK18" s="16">
        <v>0.166787785132747</v>
      </c>
      <c r="BL18" s="16">
        <v>0</v>
      </c>
      <c r="BM18" s="16"/>
      <c r="BN18" s="16">
        <v>0</v>
      </c>
      <c r="BO18" s="16">
        <v>4.6369989240024799E-2</v>
      </c>
      <c r="BP18" s="16">
        <v>0.126332429926616</v>
      </c>
      <c r="BQ18" s="16">
        <v>6.7578392436063603E-2</v>
      </c>
      <c r="BR18" s="16">
        <v>0</v>
      </c>
      <c r="BS18" s="16">
        <v>0</v>
      </c>
      <c r="BT18" s="16"/>
      <c r="BU18" s="16">
        <v>4.48075299749469E-2</v>
      </c>
      <c r="BV18" s="16">
        <v>4.8132353637432797E-2</v>
      </c>
      <c r="BW18" s="16"/>
      <c r="BX18" s="16">
        <v>4.7842706646287397E-2</v>
      </c>
      <c r="BY18" s="16">
        <v>4.4965530659207997E-2</v>
      </c>
      <c r="BZ18" s="16"/>
      <c r="CA18" s="16">
        <v>5.6051541251128399E-2</v>
      </c>
      <c r="CB18" s="16">
        <v>4.1427974622407902E-2</v>
      </c>
    </row>
    <row r="19" spans="2:80" ht="29" x14ac:dyDescent="0.35">
      <c r="B19" s="17" t="s">
        <v>203</v>
      </c>
      <c r="C19" s="16">
        <v>2.4115852718955701E-2</v>
      </c>
      <c r="D19" s="16">
        <v>2.67580499611038E-2</v>
      </c>
      <c r="E19" s="16">
        <v>2.1180763765486499E-2</v>
      </c>
      <c r="F19" s="16"/>
      <c r="G19" s="16">
        <v>4.7274460376417402E-2</v>
      </c>
      <c r="H19" s="16">
        <v>1.9645276123675001E-2</v>
      </c>
      <c r="I19" s="16">
        <v>0</v>
      </c>
      <c r="J19" s="16"/>
      <c r="K19" s="16">
        <v>2.1913698458367301E-2</v>
      </c>
      <c r="L19" s="16">
        <v>2.9975525653002998E-2</v>
      </c>
      <c r="M19" s="16">
        <v>3.8768705219204003E-2</v>
      </c>
      <c r="N19" s="16">
        <v>0</v>
      </c>
      <c r="O19" s="16"/>
      <c r="P19" s="16">
        <v>0</v>
      </c>
      <c r="Q19" s="16">
        <v>3.04409558564511E-2</v>
      </c>
      <c r="R19" s="16">
        <v>0</v>
      </c>
      <c r="S19" s="16">
        <v>0</v>
      </c>
      <c r="T19" s="16">
        <v>0</v>
      </c>
      <c r="U19" s="16">
        <v>0</v>
      </c>
      <c r="V19" s="16">
        <v>0</v>
      </c>
      <c r="W19" s="16">
        <v>0.116866395113122</v>
      </c>
      <c r="X19" s="16">
        <v>5.8908777884924303E-2</v>
      </c>
      <c r="Y19" s="16">
        <v>5.3345544937558803E-2</v>
      </c>
      <c r="Z19" s="16">
        <v>0</v>
      </c>
      <c r="AA19" s="16">
        <v>0</v>
      </c>
      <c r="AB19" s="16"/>
      <c r="AC19" s="16">
        <v>0</v>
      </c>
      <c r="AD19" s="16">
        <v>1.54912731492927E-2</v>
      </c>
      <c r="AE19" s="16">
        <v>2.24117566215951E-2</v>
      </c>
      <c r="AF19" s="16">
        <v>4.3991826201939602E-2</v>
      </c>
      <c r="AG19" s="16"/>
      <c r="AH19" s="16">
        <v>1.7832260017929799E-2</v>
      </c>
      <c r="AI19" s="16">
        <v>3.74884678115225E-2</v>
      </c>
      <c r="AJ19" s="16">
        <v>0</v>
      </c>
      <c r="AK19" s="16">
        <v>0.14071498895688</v>
      </c>
      <c r="AL19" s="16"/>
      <c r="AM19" s="16">
        <v>1.7555513599903299E-2</v>
      </c>
      <c r="AN19" s="16">
        <v>3.4774724008385501E-2</v>
      </c>
      <c r="AO19" s="16">
        <v>0</v>
      </c>
      <c r="AP19" s="16"/>
      <c r="AQ19" s="16">
        <v>2.1131055319850201E-2</v>
      </c>
      <c r="AR19" s="16">
        <v>6.3029680125130397E-2</v>
      </c>
      <c r="AS19" s="16">
        <v>0</v>
      </c>
      <c r="AT19" s="16">
        <v>0</v>
      </c>
      <c r="AU19" s="16">
        <v>0</v>
      </c>
      <c r="AV19" s="16"/>
      <c r="AW19" s="16" t="s">
        <v>137</v>
      </c>
      <c r="AX19" s="16" t="s">
        <v>137</v>
      </c>
      <c r="AY19" s="16" t="s">
        <v>137</v>
      </c>
      <c r="AZ19" s="16">
        <v>4.0347333843729502E-2</v>
      </c>
      <c r="BA19" s="16">
        <v>0</v>
      </c>
      <c r="BB19" s="16" t="s">
        <v>137</v>
      </c>
      <c r="BC19" s="16" t="s">
        <v>137</v>
      </c>
      <c r="BD19" s="16" t="s">
        <v>137</v>
      </c>
      <c r="BE19" s="16" t="s">
        <v>137</v>
      </c>
      <c r="BF19" s="16"/>
      <c r="BG19" s="16">
        <v>2.51647125743438E-2</v>
      </c>
      <c r="BH19" s="16">
        <v>3.26487584230623E-2</v>
      </c>
      <c r="BI19" s="16">
        <v>0</v>
      </c>
      <c r="BJ19" s="16">
        <v>0</v>
      </c>
      <c r="BK19" s="16">
        <v>0</v>
      </c>
      <c r="BL19" s="16">
        <v>0</v>
      </c>
      <c r="BM19" s="16"/>
      <c r="BN19" s="16">
        <v>4.3261240830428503E-2</v>
      </c>
      <c r="BO19" s="16">
        <v>2.2630767320546599E-2</v>
      </c>
      <c r="BP19" s="16">
        <v>5.2339170397267099E-2</v>
      </c>
      <c r="BQ19" s="16">
        <v>0</v>
      </c>
      <c r="BR19" s="16">
        <v>4.3982406612027E-2</v>
      </c>
      <c r="BS19" s="16">
        <v>0</v>
      </c>
      <c r="BT19" s="16"/>
      <c r="BU19" s="16">
        <v>2.14571911052975E-2</v>
      </c>
      <c r="BV19" s="16">
        <v>2.9621113668282E-2</v>
      </c>
      <c r="BW19" s="16"/>
      <c r="BX19" s="16">
        <v>1.56216805971698E-2</v>
      </c>
      <c r="BY19" s="16">
        <v>2.81391146055508E-2</v>
      </c>
      <c r="BZ19" s="16"/>
      <c r="CA19" s="16">
        <v>2.5878455086835801E-2</v>
      </c>
      <c r="CB19" s="16">
        <v>2.3776700513639299E-2</v>
      </c>
    </row>
    <row r="20" spans="2:80" x14ac:dyDescent="0.35">
      <c r="B20" s="17" t="s">
        <v>154</v>
      </c>
      <c r="C20" s="18">
        <v>2.7581761771282499E-2</v>
      </c>
      <c r="D20" s="18">
        <v>1.8991669964602501E-2</v>
      </c>
      <c r="E20" s="18">
        <v>3.7124078737208702E-2</v>
      </c>
      <c r="F20" s="18"/>
      <c r="G20" s="18">
        <v>3.8467750395654698E-2</v>
      </c>
      <c r="H20" s="18">
        <v>3.2180147258904598E-2</v>
      </c>
      <c r="I20" s="18">
        <v>0</v>
      </c>
      <c r="J20" s="18"/>
      <c r="K20" s="18">
        <v>1.1577980125788E-2</v>
      </c>
      <c r="L20" s="18">
        <v>3.4785214648612499E-2</v>
      </c>
      <c r="M20" s="18">
        <v>4.0031344512573799E-2</v>
      </c>
      <c r="N20" s="18">
        <v>5.5549687404537099E-2</v>
      </c>
      <c r="O20" s="18"/>
      <c r="P20" s="18">
        <v>6.1976013314560999E-2</v>
      </c>
      <c r="Q20" s="18">
        <v>3.0402130151130601E-2</v>
      </c>
      <c r="R20" s="18">
        <v>6.5418991501588697E-2</v>
      </c>
      <c r="S20" s="18">
        <v>0</v>
      </c>
      <c r="T20" s="18">
        <v>0</v>
      </c>
      <c r="U20" s="18">
        <v>9.6342724187552006E-2</v>
      </c>
      <c r="V20" s="18">
        <v>0</v>
      </c>
      <c r="W20" s="18">
        <v>5.9500354505255301E-2</v>
      </c>
      <c r="X20" s="18">
        <v>0</v>
      </c>
      <c r="Y20" s="18">
        <v>0</v>
      </c>
      <c r="Z20" s="18">
        <v>0</v>
      </c>
      <c r="AA20" s="18">
        <v>0</v>
      </c>
      <c r="AB20" s="18"/>
      <c r="AC20" s="18">
        <v>0</v>
      </c>
      <c r="AD20" s="18">
        <v>1.5558631785653899E-2</v>
      </c>
      <c r="AE20" s="18">
        <v>5.1975293661554199E-2</v>
      </c>
      <c r="AF20" s="18">
        <v>1.5389082031421799E-2</v>
      </c>
      <c r="AG20" s="18"/>
      <c r="AH20" s="18">
        <v>2.0093812090077601E-2</v>
      </c>
      <c r="AI20" s="18">
        <v>3.9357929233926003E-2</v>
      </c>
      <c r="AJ20" s="18">
        <v>4.0843043419068303E-2</v>
      </c>
      <c r="AK20" s="18">
        <v>0</v>
      </c>
      <c r="AL20" s="18"/>
      <c r="AM20" s="18">
        <v>1.1470640716527701E-2</v>
      </c>
      <c r="AN20" s="18">
        <v>5.09084553696178E-2</v>
      </c>
      <c r="AO20" s="18">
        <v>0</v>
      </c>
      <c r="AP20" s="18"/>
      <c r="AQ20" s="18">
        <v>0</v>
      </c>
      <c r="AR20" s="18">
        <v>2.0105034415983599E-2</v>
      </c>
      <c r="AS20" s="18">
        <v>0.150717615044966</v>
      </c>
      <c r="AT20" s="18">
        <v>0</v>
      </c>
      <c r="AU20" s="18">
        <v>6.00400728233179E-2</v>
      </c>
      <c r="AV20" s="18"/>
      <c r="AW20" s="18" t="s">
        <v>137</v>
      </c>
      <c r="AX20" s="18" t="s">
        <v>137</v>
      </c>
      <c r="AY20" s="18" t="s">
        <v>137</v>
      </c>
      <c r="AZ20" s="18">
        <v>3.8360701252026098E-2</v>
      </c>
      <c r="BA20" s="18">
        <v>1.1566999163611201E-2</v>
      </c>
      <c r="BB20" s="18" t="s">
        <v>137</v>
      </c>
      <c r="BC20" s="18" t="s">
        <v>137</v>
      </c>
      <c r="BD20" s="18" t="s">
        <v>137</v>
      </c>
      <c r="BE20" s="18" t="s">
        <v>137</v>
      </c>
      <c r="BF20" s="18"/>
      <c r="BG20" s="18">
        <v>8.5416545882760105E-3</v>
      </c>
      <c r="BH20" s="18">
        <v>7.7218247385604094E-2</v>
      </c>
      <c r="BI20" s="18">
        <v>0</v>
      </c>
      <c r="BJ20" s="18">
        <v>0</v>
      </c>
      <c r="BK20" s="18">
        <v>0</v>
      </c>
      <c r="BL20" s="18">
        <v>0</v>
      </c>
      <c r="BM20" s="18"/>
      <c r="BN20" s="18">
        <v>6.4400752853187401E-2</v>
      </c>
      <c r="BO20" s="18">
        <v>2.1781274905066601E-2</v>
      </c>
      <c r="BP20" s="18">
        <v>5.7148654049068298E-2</v>
      </c>
      <c r="BQ20" s="18">
        <v>2.9432801633023701E-2</v>
      </c>
      <c r="BR20" s="18">
        <v>0</v>
      </c>
      <c r="BS20" s="18">
        <v>0</v>
      </c>
      <c r="BT20" s="18"/>
      <c r="BU20" s="18">
        <v>2.6080682770336101E-2</v>
      </c>
      <c r="BV20" s="18">
        <v>3.06900293158659E-2</v>
      </c>
      <c r="BW20" s="18"/>
      <c r="BX20" s="18">
        <v>5.4718602462773401E-2</v>
      </c>
      <c r="BY20" s="18">
        <v>1.4728405927850101E-2</v>
      </c>
      <c r="BZ20" s="18"/>
      <c r="CA20" s="18">
        <v>1.8995089487013901E-2</v>
      </c>
      <c r="CB20" s="18">
        <v>3.3138985969713701E-2</v>
      </c>
    </row>
    <row r="21" spans="2:80" x14ac:dyDescent="0.35">
      <c r="B21" s="15" t="s">
        <v>165</v>
      </c>
    </row>
    <row r="22" spans="2:80" x14ac:dyDescent="0.35">
      <c r="B22" t="s">
        <v>101</v>
      </c>
    </row>
    <row r="23" spans="2:80" x14ac:dyDescent="0.35">
      <c r="B23" t="s">
        <v>102</v>
      </c>
    </row>
    <row r="25" spans="2:80" x14ac:dyDescent="0.35">
      <c r="B25"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M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13" width="20.7265625" customWidth="1"/>
  </cols>
  <sheetData>
    <row r="2" spans="2:13" ht="40" customHeight="1" x14ac:dyDescent="0.35">
      <c r="D2" s="30" t="s">
        <v>217</v>
      </c>
      <c r="E2" s="27"/>
      <c r="F2" s="27"/>
      <c r="G2" s="27"/>
      <c r="H2" s="27"/>
      <c r="I2" s="27"/>
      <c r="J2" s="27"/>
      <c r="K2" s="27"/>
      <c r="L2" s="27"/>
      <c r="M2" s="27"/>
    </row>
    <row r="6" spans="2:13" ht="50.15" customHeight="1" x14ac:dyDescent="0.35">
      <c r="B6" s="22" t="s">
        <v>15</v>
      </c>
      <c r="C6" s="22" t="s">
        <v>205</v>
      </c>
      <c r="D6" s="22" t="s">
        <v>206</v>
      </c>
      <c r="E6" s="22" t="s">
        <v>207</v>
      </c>
      <c r="F6" s="22" t="s">
        <v>208</v>
      </c>
      <c r="G6" s="22" t="s">
        <v>209</v>
      </c>
      <c r="H6" s="22" t="s">
        <v>210</v>
      </c>
      <c r="I6" s="22" t="s">
        <v>211</v>
      </c>
      <c r="J6" s="22" t="s">
        <v>212</v>
      </c>
      <c r="K6" s="22" t="s">
        <v>213</v>
      </c>
      <c r="L6" s="22" t="s">
        <v>214</v>
      </c>
    </row>
    <row r="7" spans="2:13" x14ac:dyDescent="0.35">
      <c r="B7" s="17" t="s">
        <v>215</v>
      </c>
      <c r="C7" s="16">
        <v>0.191924043623071</v>
      </c>
      <c r="D7" s="16">
        <v>0.34916303997020098</v>
      </c>
      <c r="E7" s="16">
        <v>0.617901425430879</v>
      </c>
      <c r="F7" s="16">
        <v>0.234082696143044</v>
      </c>
      <c r="G7" s="16">
        <v>0.25716961405824601</v>
      </c>
      <c r="H7" s="16">
        <v>0.66221336010601295</v>
      </c>
      <c r="I7" s="16">
        <v>0.79229515056006505</v>
      </c>
      <c r="J7" s="16">
        <v>0.38168452399466901</v>
      </c>
      <c r="K7" s="16">
        <v>0.469092797573954</v>
      </c>
      <c r="L7" s="16">
        <v>0.690340903024946</v>
      </c>
    </row>
    <row r="8" spans="2:13" x14ac:dyDescent="0.35">
      <c r="B8" s="17" t="s">
        <v>216</v>
      </c>
      <c r="C8" s="16">
        <v>0.76673007410871696</v>
      </c>
      <c r="D8" s="16">
        <v>0.60640451480790702</v>
      </c>
      <c r="E8" s="16">
        <v>0.304651551023645</v>
      </c>
      <c r="F8" s="16">
        <v>0.70224774796974998</v>
      </c>
      <c r="G8" s="16">
        <v>0.68665333250980898</v>
      </c>
      <c r="H8" s="16">
        <v>0.233416869952184</v>
      </c>
      <c r="I8" s="16">
        <v>0.12919624516091199</v>
      </c>
      <c r="J8" s="16">
        <v>0.56182347830385804</v>
      </c>
      <c r="K8" s="16">
        <v>0.362822292302237</v>
      </c>
      <c r="L8" s="16">
        <v>0.24400138472428201</v>
      </c>
    </row>
    <row r="9" spans="2:13" x14ac:dyDescent="0.35">
      <c r="B9" s="17" t="s">
        <v>98</v>
      </c>
      <c r="C9" s="16">
        <v>4.1345882268212501E-2</v>
      </c>
      <c r="D9" s="16">
        <v>4.44324452218927E-2</v>
      </c>
      <c r="E9" s="16">
        <v>7.7447023545475405E-2</v>
      </c>
      <c r="F9" s="16">
        <v>6.3669555887206006E-2</v>
      </c>
      <c r="G9" s="16">
        <v>5.6177053431945699E-2</v>
      </c>
      <c r="H9" s="16">
        <v>0.104369769941803</v>
      </c>
      <c r="I9" s="16">
        <v>7.8508604279023203E-2</v>
      </c>
      <c r="J9" s="16">
        <v>5.6491997701473597E-2</v>
      </c>
      <c r="K9" s="16">
        <v>0.168084910123808</v>
      </c>
      <c r="L9" s="16">
        <v>6.5657712250772299E-2</v>
      </c>
    </row>
    <row r="10" spans="2:13" x14ac:dyDescent="0.35">
      <c r="B10" s="15" t="s">
        <v>139</v>
      </c>
      <c r="C10" s="15"/>
      <c r="D10" s="15"/>
      <c r="E10" s="15"/>
      <c r="F10" s="15"/>
      <c r="G10" s="15"/>
      <c r="H10" s="15"/>
      <c r="I10" s="15"/>
      <c r="J10" s="15"/>
      <c r="K10" s="15"/>
      <c r="L10" s="15"/>
    </row>
    <row r="11" spans="2:13" x14ac:dyDescent="0.35">
      <c r="B11" t="s">
        <v>101</v>
      </c>
    </row>
    <row r="12" spans="2:13" x14ac:dyDescent="0.35">
      <c r="B12" t="s">
        <v>102</v>
      </c>
    </row>
    <row r="16" spans="2:13" x14ac:dyDescent="0.3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B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218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215</v>
      </c>
      <c r="C9" s="16">
        <v>0.191924043623071</v>
      </c>
      <c r="D9" s="16">
        <v>0.222363202096756</v>
      </c>
      <c r="E9" s="16">
        <v>0.153045787137847</v>
      </c>
      <c r="F9" s="16"/>
      <c r="G9" s="16">
        <v>0.121852143309502</v>
      </c>
      <c r="H9" s="16">
        <v>0.240687761651283</v>
      </c>
      <c r="I9" s="16">
        <v>0.22877275199000199</v>
      </c>
      <c r="J9" s="16"/>
      <c r="K9" s="16">
        <v>0.27452826554796</v>
      </c>
      <c r="L9" s="16">
        <v>0.141907054216486</v>
      </c>
      <c r="M9" s="16">
        <v>0.173274550653265</v>
      </c>
      <c r="N9" s="16">
        <v>9.8477302638750694E-2</v>
      </c>
      <c r="O9" s="16"/>
      <c r="P9" s="16">
        <v>0.20400959834735299</v>
      </c>
      <c r="Q9" s="16">
        <v>0.171146112037979</v>
      </c>
      <c r="R9" s="16">
        <v>0.22733606896601899</v>
      </c>
      <c r="S9" s="16">
        <v>0.23272153297857801</v>
      </c>
      <c r="T9" s="16">
        <v>6.88540773682466E-2</v>
      </c>
      <c r="U9" s="16">
        <v>0.181008249687858</v>
      </c>
      <c r="V9" s="16">
        <v>0.158421097919757</v>
      </c>
      <c r="W9" s="16">
        <v>0.275460658322361</v>
      </c>
      <c r="X9" s="16">
        <v>0.264211048808557</v>
      </c>
      <c r="Y9" s="16">
        <v>0.151811662149756</v>
      </c>
      <c r="Z9" s="16">
        <v>6.6370371838026201E-2</v>
      </c>
      <c r="AA9" s="16">
        <v>0.33671926629270799</v>
      </c>
      <c r="AB9" s="16"/>
      <c r="AC9" s="16">
        <v>0.16208716018546801</v>
      </c>
      <c r="AD9" s="16">
        <v>0.15706109375249599</v>
      </c>
      <c r="AE9" s="16">
        <v>0.26590313434182</v>
      </c>
      <c r="AF9" s="16">
        <v>0.201439888451142</v>
      </c>
      <c r="AG9" s="16"/>
      <c r="AH9" s="16">
        <v>0.168030551867555</v>
      </c>
      <c r="AI9" s="16">
        <v>0.18028895748443</v>
      </c>
      <c r="AJ9" s="16">
        <v>0.34732819025118</v>
      </c>
      <c r="AK9" s="16">
        <v>0.166152774985659</v>
      </c>
      <c r="AL9" s="16"/>
      <c r="AM9" s="16">
        <v>0.212493457356381</v>
      </c>
      <c r="AN9" s="16">
        <v>0.15771570822961101</v>
      </c>
      <c r="AO9" s="16">
        <v>0.25392546579478797</v>
      </c>
      <c r="AP9" s="16"/>
      <c r="AQ9" s="16">
        <v>0.213183049938375</v>
      </c>
      <c r="AR9" s="16">
        <v>0.157631787202512</v>
      </c>
      <c r="AS9" s="16">
        <v>0.16089405753236699</v>
      </c>
      <c r="AT9" s="16">
        <v>0.33590075204922698</v>
      </c>
      <c r="AU9" s="16">
        <v>0.19641992147596099</v>
      </c>
      <c r="AV9" s="16"/>
      <c r="AW9" s="16" t="s">
        <v>137</v>
      </c>
      <c r="AX9" s="16" t="s">
        <v>137</v>
      </c>
      <c r="AY9" s="16" t="s">
        <v>137</v>
      </c>
      <c r="AZ9" s="16">
        <v>0.18009516233761699</v>
      </c>
      <c r="BA9" s="16">
        <v>0.21338266566413</v>
      </c>
      <c r="BB9" s="16" t="s">
        <v>137</v>
      </c>
      <c r="BC9" s="16" t="s">
        <v>137</v>
      </c>
      <c r="BD9" s="16" t="s">
        <v>137</v>
      </c>
      <c r="BE9" s="16" t="s">
        <v>137</v>
      </c>
      <c r="BF9" s="16"/>
      <c r="BG9" s="16">
        <v>0.28905825095330601</v>
      </c>
      <c r="BH9" s="16">
        <v>8.1117004918647595E-2</v>
      </c>
      <c r="BI9" s="16">
        <v>0.13321554103917199</v>
      </c>
      <c r="BJ9" s="16">
        <v>0.115204071247965</v>
      </c>
      <c r="BK9" s="16">
        <v>0.10804698868052599</v>
      </c>
      <c r="BL9" s="16">
        <v>0.588146584615301</v>
      </c>
      <c r="BM9" s="16"/>
      <c r="BN9" s="16">
        <v>0.19025831361333201</v>
      </c>
      <c r="BO9" s="16">
        <v>0.15564080167766101</v>
      </c>
      <c r="BP9" s="16">
        <v>0.14568617930764399</v>
      </c>
      <c r="BQ9" s="16">
        <v>0.26377203465127602</v>
      </c>
      <c r="BR9" s="16">
        <v>0.29480263895521303</v>
      </c>
      <c r="BS9" s="16">
        <v>5.9074356640147603E-2</v>
      </c>
      <c r="BT9" s="16"/>
      <c r="BU9" s="16">
        <v>0.21437266605703201</v>
      </c>
      <c r="BV9" s="16">
        <v>0.146484730526805</v>
      </c>
      <c r="BW9" s="16"/>
      <c r="BX9" s="16">
        <v>0.26516450308462203</v>
      </c>
      <c r="BY9" s="16">
        <v>0.16608120335849699</v>
      </c>
      <c r="BZ9" s="16"/>
      <c r="CA9" s="16">
        <v>0.16206288356205401</v>
      </c>
      <c r="CB9" s="16">
        <v>0.21435628338055401</v>
      </c>
    </row>
    <row r="10" spans="2:80" x14ac:dyDescent="0.35">
      <c r="B10" s="17" t="s">
        <v>216</v>
      </c>
      <c r="C10" s="16">
        <v>0.76673007410871696</v>
      </c>
      <c r="D10" s="16">
        <v>0.73082668835303399</v>
      </c>
      <c r="E10" s="16">
        <v>0.81258748640557998</v>
      </c>
      <c r="F10" s="16"/>
      <c r="G10" s="16">
        <v>0.83247783923126994</v>
      </c>
      <c r="H10" s="16">
        <v>0.72490251993640598</v>
      </c>
      <c r="I10" s="16">
        <v>0.72133784326557904</v>
      </c>
      <c r="J10" s="16"/>
      <c r="K10" s="16">
        <v>0.70680499997926605</v>
      </c>
      <c r="L10" s="16">
        <v>0.799315553145306</v>
      </c>
      <c r="M10" s="16">
        <v>0.77914947602304696</v>
      </c>
      <c r="N10" s="16">
        <v>0.84240024741848396</v>
      </c>
      <c r="O10" s="16"/>
      <c r="P10" s="16">
        <v>0.75514147478161897</v>
      </c>
      <c r="Q10" s="16">
        <v>0.78201493949558298</v>
      </c>
      <c r="R10" s="16">
        <v>0.77266393103398101</v>
      </c>
      <c r="S10" s="16">
        <v>0.73377290799171602</v>
      </c>
      <c r="T10" s="16">
        <v>0.81942049268213302</v>
      </c>
      <c r="U10" s="16">
        <v>0.818991750312142</v>
      </c>
      <c r="V10" s="16">
        <v>0.74919202011548802</v>
      </c>
      <c r="W10" s="16">
        <v>0.68721009002643596</v>
      </c>
      <c r="X10" s="16">
        <v>0.73578895119144305</v>
      </c>
      <c r="Y10" s="16">
        <v>0.82031405503595201</v>
      </c>
      <c r="Z10" s="16">
        <v>0.87947729029761501</v>
      </c>
      <c r="AA10" s="16">
        <v>0.59662407563744402</v>
      </c>
      <c r="AB10" s="16"/>
      <c r="AC10" s="16">
        <v>0.805085529817398</v>
      </c>
      <c r="AD10" s="16">
        <v>0.78291868708474199</v>
      </c>
      <c r="AE10" s="16">
        <v>0.70252155816512696</v>
      </c>
      <c r="AF10" s="16">
        <v>0.78697846732143995</v>
      </c>
      <c r="AG10" s="16"/>
      <c r="AH10" s="16">
        <v>0.77067829039549895</v>
      </c>
      <c r="AI10" s="16">
        <v>0.81076041117063902</v>
      </c>
      <c r="AJ10" s="16">
        <v>0.61253913788043202</v>
      </c>
      <c r="AK10" s="16">
        <v>0.83384722501434105</v>
      </c>
      <c r="AL10" s="16"/>
      <c r="AM10" s="16">
        <v>0.74435371288669805</v>
      </c>
      <c r="AN10" s="16">
        <v>0.80891365715728802</v>
      </c>
      <c r="AO10" s="16">
        <v>0.66975042084591796</v>
      </c>
      <c r="AP10" s="16"/>
      <c r="AQ10" s="16">
        <v>0.744701880366194</v>
      </c>
      <c r="AR10" s="16">
        <v>0.82434814768331499</v>
      </c>
      <c r="AS10" s="16">
        <v>0.83910594246763304</v>
      </c>
      <c r="AT10" s="16">
        <v>0.32519772626635701</v>
      </c>
      <c r="AU10" s="16">
        <v>0.72509401779759897</v>
      </c>
      <c r="AV10" s="16"/>
      <c r="AW10" s="16" t="s">
        <v>137</v>
      </c>
      <c r="AX10" s="16" t="s">
        <v>137</v>
      </c>
      <c r="AY10" s="16" t="s">
        <v>137</v>
      </c>
      <c r="AZ10" s="16">
        <v>0.78397020868285805</v>
      </c>
      <c r="BA10" s="16">
        <v>0.73545496678149802</v>
      </c>
      <c r="BB10" s="16" t="s">
        <v>137</v>
      </c>
      <c r="BC10" s="16" t="s">
        <v>137</v>
      </c>
      <c r="BD10" s="16" t="s">
        <v>137</v>
      </c>
      <c r="BE10" s="16" t="s">
        <v>137</v>
      </c>
      <c r="BF10" s="16"/>
      <c r="BG10" s="16">
        <v>0.65500540045565503</v>
      </c>
      <c r="BH10" s="16">
        <v>0.87804428076520202</v>
      </c>
      <c r="BI10" s="16">
        <v>0.86678445896082801</v>
      </c>
      <c r="BJ10" s="16">
        <v>0.84229697566072903</v>
      </c>
      <c r="BK10" s="16">
        <v>0.89195301131947402</v>
      </c>
      <c r="BL10" s="16">
        <v>0.411853415384699</v>
      </c>
      <c r="BM10" s="16"/>
      <c r="BN10" s="16">
        <v>0.77170893772998395</v>
      </c>
      <c r="BO10" s="16">
        <v>0.78457865081271405</v>
      </c>
      <c r="BP10" s="16">
        <v>0.80742867432363996</v>
      </c>
      <c r="BQ10" s="16">
        <v>0.723585894400676</v>
      </c>
      <c r="BR10" s="16">
        <v>0.68281184609550705</v>
      </c>
      <c r="BS10" s="16">
        <v>0.89036770359726403</v>
      </c>
      <c r="BT10" s="16"/>
      <c r="BU10" s="16">
        <v>0.75190933845286201</v>
      </c>
      <c r="BV10" s="16">
        <v>0.79672942261058899</v>
      </c>
      <c r="BW10" s="16"/>
      <c r="BX10" s="16">
        <v>0.70426361899475198</v>
      </c>
      <c r="BY10" s="16">
        <v>0.78877131515597998</v>
      </c>
      <c r="BZ10" s="16"/>
      <c r="CA10" s="16">
        <v>0.81546268746786399</v>
      </c>
      <c r="CB10" s="16">
        <v>0.73290708121220505</v>
      </c>
    </row>
    <row r="11" spans="2:80" x14ac:dyDescent="0.35">
      <c r="B11" s="17" t="s">
        <v>98</v>
      </c>
      <c r="C11" s="18">
        <v>4.1345882268212501E-2</v>
      </c>
      <c r="D11" s="18">
        <v>4.6810109550209499E-2</v>
      </c>
      <c r="E11" s="18">
        <v>3.4366726456573099E-2</v>
      </c>
      <c r="F11" s="18"/>
      <c r="G11" s="18">
        <v>4.5670017459227802E-2</v>
      </c>
      <c r="H11" s="18">
        <v>3.4409718412311302E-2</v>
      </c>
      <c r="I11" s="18">
        <v>4.9889404744418803E-2</v>
      </c>
      <c r="J11" s="18"/>
      <c r="K11" s="18">
        <v>1.86667344727738E-2</v>
      </c>
      <c r="L11" s="18">
        <v>5.8777392638208803E-2</v>
      </c>
      <c r="M11" s="18">
        <v>4.7575973323688299E-2</v>
      </c>
      <c r="N11" s="18">
        <v>5.9122449942765699E-2</v>
      </c>
      <c r="O11" s="18"/>
      <c r="P11" s="18">
        <v>4.0848926871028202E-2</v>
      </c>
      <c r="Q11" s="18">
        <v>4.6838948466437297E-2</v>
      </c>
      <c r="R11" s="18">
        <v>0</v>
      </c>
      <c r="S11" s="18">
        <v>3.3505559029705201E-2</v>
      </c>
      <c r="T11" s="18">
        <v>0.11172542994961999</v>
      </c>
      <c r="U11" s="18">
        <v>0</v>
      </c>
      <c r="V11" s="18">
        <v>9.2386881964755599E-2</v>
      </c>
      <c r="W11" s="18">
        <v>3.7329251651202898E-2</v>
      </c>
      <c r="X11" s="18">
        <v>0</v>
      </c>
      <c r="Y11" s="18">
        <v>2.7874282814291901E-2</v>
      </c>
      <c r="Z11" s="18">
        <v>5.41523378643586E-2</v>
      </c>
      <c r="AA11" s="18">
        <v>6.6656658069847899E-2</v>
      </c>
      <c r="AB11" s="18"/>
      <c r="AC11" s="18">
        <v>3.2827309997133902E-2</v>
      </c>
      <c r="AD11" s="18">
        <v>6.0020219162762303E-2</v>
      </c>
      <c r="AE11" s="18">
        <v>3.1575307493053498E-2</v>
      </c>
      <c r="AF11" s="18">
        <v>1.1581644227418E-2</v>
      </c>
      <c r="AG11" s="18"/>
      <c r="AH11" s="18">
        <v>6.1291157736945101E-2</v>
      </c>
      <c r="AI11" s="18">
        <v>8.9506313449307703E-3</v>
      </c>
      <c r="AJ11" s="18">
        <v>4.0132671868387898E-2</v>
      </c>
      <c r="AK11" s="18">
        <v>0</v>
      </c>
      <c r="AL11" s="18"/>
      <c r="AM11" s="18">
        <v>4.3152829756920801E-2</v>
      </c>
      <c r="AN11" s="18">
        <v>3.3370634613100997E-2</v>
      </c>
      <c r="AO11" s="18">
        <v>7.63241133592934E-2</v>
      </c>
      <c r="AP11" s="18"/>
      <c r="AQ11" s="18">
        <v>4.21150696954311E-2</v>
      </c>
      <c r="AR11" s="18">
        <v>1.8020065114173402E-2</v>
      </c>
      <c r="AS11" s="18">
        <v>0</v>
      </c>
      <c r="AT11" s="18">
        <v>0.33890152168441601</v>
      </c>
      <c r="AU11" s="18">
        <v>7.8486060726439905E-2</v>
      </c>
      <c r="AV11" s="18"/>
      <c r="AW11" s="18" t="s">
        <v>137</v>
      </c>
      <c r="AX11" s="18" t="s">
        <v>137</v>
      </c>
      <c r="AY11" s="18" t="s">
        <v>137</v>
      </c>
      <c r="AZ11" s="18">
        <v>3.5934628979525103E-2</v>
      </c>
      <c r="BA11" s="18">
        <v>5.1162367554371702E-2</v>
      </c>
      <c r="BB11" s="18" t="s">
        <v>137</v>
      </c>
      <c r="BC11" s="18" t="s">
        <v>137</v>
      </c>
      <c r="BD11" s="18" t="s">
        <v>137</v>
      </c>
      <c r="BE11" s="18" t="s">
        <v>137</v>
      </c>
      <c r="BF11" s="18"/>
      <c r="BG11" s="18">
        <v>5.5936348591038597E-2</v>
      </c>
      <c r="BH11" s="18">
        <v>4.083871431615E-2</v>
      </c>
      <c r="BI11" s="18">
        <v>0</v>
      </c>
      <c r="BJ11" s="18">
        <v>4.2498953091305601E-2</v>
      </c>
      <c r="BK11" s="18">
        <v>0</v>
      </c>
      <c r="BL11" s="18">
        <v>0</v>
      </c>
      <c r="BM11" s="18"/>
      <c r="BN11" s="18">
        <v>3.8032748656684101E-2</v>
      </c>
      <c r="BO11" s="18">
        <v>5.9780547509624998E-2</v>
      </c>
      <c r="BP11" s="18">
        <v>4.6885146368715699E-2</v>
      </c>
      <c r="BQ11" s="18">
        <v>1.2642070948047399E-2</v>
      </c>
      <c r="BR11" s="18">
        <v>2.23855149492794E-2</v>
      </c>
      <c r="BS11" s="18">
        <v>5.05579397625886E-2</v>
      </c>
      <c r="BT11" s="18"/>
      <c r="BU11" s="18">
        <v>3.3717995490105297E-2</v>
      </c>
      <c r="BV11" s="18">
        <v>5.6785846862606501E-2</v>
      </c>
      <c r="BW11" s="18"/>
      <c r="BX11" s="18">
        <v>3.0571877920626201E-2</v>
      </c>
      <c r="BY11" s="18">
        <v>4.5147481485523097E-2</v>
      </c>
      <c r="BZ11" s="18"/>
      <c r="CA11" s="18">
        <v>2.2474428970082599E-2</v>
      </c>
      <c r="CB11" s="18">
        <v>5.2736635407241099E-2</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B16"/>
  <sheetViews>
    <sheetView showGridLines="0" topLeftCell="A5"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219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215</v>
      </c>
      <c r="C9" s="16">
        <v>0.34916303997020098</v>
      </c>
      <c r="D9" s="16">
        <v>0.33284942451993499</v>
      </c>
      <c r="E9" s="16">
        <v>0.36999952026334099</v>
      </c>
      <c r="F9" s="16"/>
      <c r="G9" s="16">
        <v>0.40176678154937201</v>
      </c>
      <c r="H9" s="16">
        <v>0.34352401526522802</v>
      </c>
      <c r="I9" s="16">
        <v>0.23619260271304501</v>
      </c>
      <c r="J9" s="16"/>
      <c r="K9" s="16">
        <v>0.36301224749351801</v>
      </c>
      <c r="L9" s="16">
        <v>0.313471918776076</v>
      </c>
      <c r="M9" s="16">
        <v>0.38526088613174703</v>
      </c>
      <c r="N9" s="16">
        <v>0.35835188263273698</v>
      </c>
      <c r="O9" s="16"/>
      <c r="P9" s="16">
        <v>0.46973368247070202</v>
      </c>
      <c r="Q9" s="16">
        <v>0.32518921884688201</v>
      </c>
      <c r="R9" s="16">
        <v>0.22708163135874901</v>
      </c>
      <c r="S9" s="16">
        <v>0.29730270756274402</v>
      </c>
      <c r="T9" s="16">
        <v>0.35335880002285303</v>
      </c>
      <c r="U9" s="16">
        <v>0.45329113474181998</v>
      </c>
      <c r="V9" s="16">
        <v>0.27694144667158999</v>
      </c>
      <c r="W9" s="16">
        <v>0.38395429780673102</v>
      </c>
      <c r="X9" s="16">
        <v>0.26157964875848799</v>
      </c>
      <c r="Y9" s="16">
        <v>0.327996395065695</v>
      </c>
      <c r="Z9" s="16">
        <v>0.34817321566750098</v>
      </c>
      <c r="AA9" s="16">
        <v>0.33226809059437901</v>
      </c>
      <c r="AB9" s="16"/>
      <c r="AC9" s="16">
        <v>0.35140482197351702</v>
      </c>
      <c r="AD9" s="16">
        <v>0.30869733435244401</v>
      </c>
      <c r="AE9" s="16">
        <v>0.36181935934204601</v>
      </c>
      <c r="AF9" s="16">
        <v>0.41324205584637302</v>
      </c>
      <c r="AG9" s="16"/>
      <c r="AH9" s="16">
        <v>0.32721624259430099</v>
      </c>
      <c r="AI9" s="16">
        <v>0.38136690386185401</v>
      </c>
      <c r="AJ9" s="16">
        <v>0.43047545464113302</v>
      </c>
      <c r="AK9" s="16">
        <v>0.20769201096083001</v>
      </c>
      <c r="AL9" s="16"/>
      <c r="AM9" s="16">
        <v>0.42275867959818503</v>
      </c>
      <c r="AN9" s="16">
        <v>0.27948000470682099</v>
      </c>
      <c r="AO9" s="16">
        <v>0.25540181085699598</v>
      </c>
      <c r="AP9" s="16"/>
      <c r="AQ9" s="16">
        <v>0.35446675417141799</v>
      </c>
      <c r="AR9" s="16">
        <v>0.29788832692983702</v>
      </c>
      <c r="AS9" s="16">
        <v>0.399604974809605</v>
      </c>
      <c r="AT9" s="16">
        <v>0.49599211019721801</v>
      </c>
      <c r="AU9" s="16">
        <v>0.37214578501779</v>
      </c>
      <c r="AV9" s="16"/>
      <c r="AW9" s="16" t="s">
        <v>137</v>
      </c>
      <c r="AX9" s="16" t="s">
        <v>137</v>
      </c>
      <c r="AY9" s="16" t="s">
        <v>137</v>
      </c>
      <c r="AZ9" s="16">
        <v>0.37107032993281902</v>
      </c>
      <c r="BA9" s="16">
        <v>0.30942130582753002</v>
      </c>
      <c r="BB9" s="16" t="s">
        <v>137</v>
      </c>
      <c r="BC9" s="16" t="s">
        <v>137</v>
      </c>
      <c r="BD9" s="16" t="s">
        <v>137</v>
      </c>
      <c r="BE9" s="16" t="s">
        <v>137</v>
      </c>
      <c r="BF9" s="16"/>
      <c r="BG9" s="16">
        <v>0.341545532559277</v>
      </c>
      <c r="BH9" s="16">
        <v>0.35817158089800399</v>
      </c>
      <c r="BI9" s="16">
        <v>0.45165688071617799</v>
      </c>
      <c r="BJ9" s="16">
        <v>0.29463150681712902</v>
      </c>
      <c r="BK9" s="16">
        <v>0.28307979298224401</v>
      </c>
      <c r="BL9" s="16">
        <v>0.71037616444875196</v>
      </c>
      <c r="BM9" s="16"/>
      <c r="BN9" s="16">
        <v>0.38107909358803699</v>
      </c>
      <c r="BO9" s="16">
        <v>0.39516644819978902</v>
      </c>
      <c r="BP9" s="16">
        <v>0.31713543974286601</v>
      </c>
      <c r="BQ9" s="16">
        <v>0.27424951197488301</v>
      </c>
      <c r="BR9" s="16">
        <v>0.317188416734273</v>
      </c>
      <c r="BS9" s="16">
        <v>0.32633553559926398</v>
      </c>
      <c r="BT9" s="16"/>
      <c r="BU9" s="16">
        <v>0.37670030617850903</v>
      </c>
      <c r="BV9" s="16">
        <v>0.29342356353971999</v>
      </c>
      <c r="BW9" s="16"/>
      <c r="BX9" s="16">
        <v>0.38027669389983998</v>
      </c>
      <c r="BY9" s="16">
        <v>0.33818461090978502</v>
      </c>
      <c r="BZ9" s="16"/>
      <c r="CA9" s="16">
        <v>0.35484659983802902</v>
      </c>
      <c r="CB9" s="16">
        <v>0.33912376564142999</v>
      </c>
    </row>
    <row r="10" spans="2:80" x14ac:dyDescent="0.35">
      <c r="B10" s="17" t="s">
        <v>216</v>
      </c>
      <c r="C10" s="16">
        <v>0.60640451480790702</v>
      </c>
      <c r="D10" s="16">
        <v>0.61345912598469599</v>
      </c>
      <c r="E10" s="16">
        <v>0.59739404945710395</v>
      </c>
      <c r="F10" s="16"/>
      <c r="G10" s="16">
        <v>0.53183028330930604</v>
      </c>
      <c r="H10" s="16">
        <v>0.62755675554367096</v>
      </c>
      <c r="I10" s="16">
        <v>0.73031224918712401</v>
      </c>
      <c r="J10" s="16"/>
      <c r="K10" s="16">
        <v>0.613379714927204</v>
      </c>
      <c r="L10" s="16">
        <v>0.61060703910249303</v>
      </c>
      <c r="M10" s="16">
        <v>0.57976294289983799</v>
      </c>
      <c r="N10" s="16">
        <v>0.59908334444433298</v>
      </c>
      <c r="O10" s="16"/>
      <c r="P10" s="16">
        <v>0.46881622797324102</v>
      </c>
      <c r="Q10" s="16">
        <v>0.64272382126176897</v>
      </c>
      <c r="R10" s="16">
        <v>0.73542894641776702</v>
      </c>
      <c r="S10" s="16">
        <v>0.63697869818457398</v>
      </c>
      <c r="T10" s="16">
        <v>0.54336391327393196</v>
      </c>
      <c r="U10" s="16">
        <v>0.54670886525817997</v>
      </c>
      <c r="V10" s="16">
        <v>0.62967492890858501</v>
      </c>
      <c r="W10" s="16">
        <v>0.61604570219326904</v>
      </c>
      <c r="X10" s="16">
        <v>0.70969201857921105</v>
      </c>
      <c r="Y10" s="16">
        <v>0.64412932212001295</v>
      </c>
      <c r="Z10" s="16">
        <v>0.65182678433249897</v>
      </c>
      <c r="AA10" s="16">
        <v>0.601075251335773</v>
      </c>
      <c r="AB10" s="16"/>
      <c r="AC10" s="16">
        <v>0.61547324337993503</v>
      </c>
      <c r="AD10" s="16">
        <v>0.66255700694317399</v>
      </c>
      <c r="AE10" s="16">
        <v>0.60714863726146795</v>
      </c>
      <c r="AF10" s="16">
        <v>0.57040437847856595</v>
      </c>
      <c r="AG10" s="16"/>
      <c r="AH10" s="16">
        <v>0.62775483913312402</v>
      </c>
      <c r="AI10" s="16">
        <v>0.57954377893729203</v>
      </c>
      <c r="AJ10" s="16">
        <v>0.53623228614472496</v>
      </c>
      <c r="AK10" s="16">
        <v>0.79230798903916999</v>
      </c>
      <c r="AL10" s="16"/>
      <c r="AM10" s="16">
        <v>0.52871817564146795</v>
      </c>
      <c r="AN10" s="16">
        <v>0.69044033975458896</v>
      </c>
      <c r="AO10" s="16">
        <v>0.64392942914187001</v>
      </c>
      <c r="AP10" s="16"/>
      <c r="AQ10" s="16">
        <v>0.59717084291135003</v>
      </c>
      <c r="AR10" s="16">
        <v>0.67447167169581101</v>
      </c>
      <c r="AS10" s="16">
        <v>0.55954445677306197</v>
      </c>
      <c r="AT10" s="16">
        <v>0.50400788980278199</v>
      </c>
      <c r="AU10" s="16">
        <v>0.53101183575854205</v>
      </c>
      <c r="AV10" s="16"/>
      <c r="AW10" s="16" t="s">
        <v>137</v>
      </c>
      <c r="AX10" s="16" t="s">
        <v>137</v>
      </c>
      <c r="AY10" s="16" t="s">
        <v>137</v>
      </c>
      <c r="AZ10" s="16">
        <v>0.58754068369827595</v>
      </c>
      <c r="BA10" s="16">
        <v>0.64062514922459601</v>
      </c>
      <c r="BB10" s="16" t="s">
        <v>137</v>
      </c>
      <c r="BC10" s="16" t="s">
        <v>137</v>
      </c>
      <c r="BD10" s="16" t="s">
        <v>137</v>
      </c>
      <c r="BE10" s="16" t="s">
        <v>137</v>
      </c>
      <c r="BF10" s="16"/>
      <c r="BG10" s="16">
        <v>0.62061712417406301</v>
      </c>
      <c r="BH10" s="16">
        <v>0.58531801764172597</v>
      </c>
      <c r="BI10" s="16">
        <v>0.54834311928382196</v>
      </c>
      <c r="BJ10" s="16">
        <v>0.62020679797971601</v>
      </c>
      <c r="BK10" s="16">
        <v>0.66602954999737296</v>
      </c>
      <c r="BL10" s="16">
        <v>0.28962383555124799</v>
      </c>
      <c r="BM10" s="16"/>
      <c r="BN10" s="16">
        <v>0.56404067249260803</v>
      </c>
      <c r="BO10" s="16">
        <v>0.54433882632200503</v>
      </c>
      <c r="BP10" s="16">
        <v>0.65762468534231899</v>
      </c>
      <c r="BQ10" s="16">
        <v>0.71345392798960305</v>
      </c>
      <c r="BR10" s="16">
        <v>0.61864999842503798</v>
      </c>
      <c r="BS10" s="16">
        <v>0.67366446440073502</v>
      </c>
      <c r="BT10" s="16"/>
      <c r="BU10" s="16">
        <v>0.57742467107866102</v>
      </c>
      <c r="BV10" s="16">
        <v>0.66506398028592595</v>
      </c>
      <c r="BW10" s="16"/>
      <c r="BX10" s="16">
        <v>0.57195368794178802</v>
      </c>
      <c r="BY10" s="16">
        <v>0.61856046279388299</v>
      </c>
      <c r="BZ10" s="16"/>
      <c r="CA10" s="16">
        <v>0.60218733521044499</v>
      </c>
      <c r="CB10" s="16">
        <v>0.622150555382874</v>
      </c>
    </row>
    <row r="11" spans="2:80" x14ac:dyDescent="0.35">
      <c r="B11" s="17" t="s">
        <v>98</v>
      </c>
      <c r="C11" s="18">
        <v>4.44324452218927E-2</v>
      </c>
      <c r="D11" s="18">
        <v>5.3691449495369102E-2</v>
      </c>
      <c r="E11" s="18">
        <v>3.2606430279554698E-2</v>
      </c>
      <c r="F11" s="18"/>
      <c r="G11" s="18">
        <v>6.6402935141321701E-2</v>
      </c>
      <c r="H11" s="18">
        <v>2.89192291911009E-2</v>
      </c>
      <c r="I11" s="18">
        <v>3.3495148099831298E-2</v>
      </c>
      <c r="J11" s="18"/>
      <c r="K11" s="18">
        <v>2.36080375792781E-2</v>
      </c>
      <c r="L11" s="18">
        <v>7.5921042121431304E-2</v>
      </c>
      <c r="M11" s="18">
        <v>3.4976170968415397E-2</v>
      </c>
      <c r="N11" s="18">
        <v>4.2564772922930497E-2</v>
      </c>
      <c r="O11" s="18"/>
      <c r="P11" s="18">
        <v>6.14500895560567E-2</v>
      </c>
      <c r="Q11" s="18">
        <v>3.2086959891349798E-2</v>
      </c>
      <c r="R11" s="18">
        <v>3.7489422223484101E-2</v>
      </c>
      <c r="S11" s="18">
        <v>6.5718594252681603E-2</v>
      </c>
      <c r="T11" s="18">
        <v>0.103277286703215</v>
      </c>
      <c r="U11" s="18">
        <v>0</v>
      </c>
      <c r="V11" s="18">
        <v>9.3383624419825104E-2</v>
      </c>
      <c r="W11" s="18">
        <v>0</v>
      </c>
      <c r="X11" s="18">
        <v>2.87283326623009E-2</v>
      </c>
      <c r="Y11" s="18">
        <v>2.7874282814291901E-2</v>
      </c>
      <c r="Z11" s="18">
        <v>0</v>
      </c>
      <c r="AA11" s="18">
        <v>6.6656658069847899E-2</v>
      </c>
      <c r="AB11" s="18"/>
      <c r="AC11" s="18">
        <v>3.31219346465483E-2</v>
      </c>
      <c r="AD11" s="18">
        <v>2.87456587043819E-2</v>
      </c>
      <c r="AE11" s="18">
        <v>3.10320033964862E-2</v>
      </c>
      <c r="AF11" s="18">
        <v>1.63535656750609E-2</v>
      </c>
      <c r="AG11" s="18"/>
      <c r="AH11" s="18">
        <v>4.5028918272575498E-2</v>
      </c>
      <c r="AI11" s="18">
        <v>3.90893172008537E-2</v>
      </c>
      <c r="AJ11" s="18">
        <v>3.3292259214141598E-2</v>
      </c>
      <c r="AK11" s="18">
        <v>0</v>
      </c>
      <c r="AL11" s="18"/>
      <c r="AM11" s="18">
        <v>4.8523144760347199E-2</v>
      </c>
      <c r="AN11" s="18">
        <v>3.0079655538589802E-2</v>
      </c>
      <c r="AO11" s="18">
        <v>0.10066876000113401</v>
      </c>
      <c r="AP11" s="18"/>
      <c r="AQ11" s="18">
        <v>4.83624029172319E-2</v>
      </c>
      <c r="AR11" s="18">
        <v>2.7640001374351599E-2</v>
      </c>
      <c r="AS11" s="18">
        <v>4.0850568417332901E-2</v>
      </c>
      <c r="AT11" s="18">
        <v>0</v>
      </c>
      <c r="AU11" s="18">
        <v>9.6842379223668604E-2</v>
      </c>
      <c r="AV11" s="18"/>
      <c r="AW11" s="18" t="s">
        <v>137</v>
      </c>
      <c r="AX11" s="18" t="s">
        <v>137</v>
      </c>
      <c r="AY11" s="18" t="s">
        <v>137</v>
      </c>
      <c r="AZ11" s="18">
        <v>4.1388986368904403E-2</v>
      </c>
      <c r="BA11" s="18">
        <v>4.99535449478744E-2</v>
      </c>
      <c r="BB11" s="18" t="s">
        <v>137</v>
      </c>
      <c r="BC11" s="18" t="s">
        <v>137</v>
      </c>
      <c r="BD11" s="18" t="s">
        <v>137</v>
      </c>
      <c r="BE11" s="18" t="s">
        <v>137</v>
      </c>
      <c r="BF11" s="18"/>
      <c r="BG11" s="18">
        <v>3.7837343266660398E-2</v>
      </c>
      <c r="BH11" s="18">
        <v>5.6510401460269401E-2</v>
      </c>
      <c r="BI11" s="18">
        <v>0</v>
      </c>
      <c r="BJ11" s="18">
        <v>8.5161695203155197E-2</v>
      </c>
      <c r="BK11" s="18">
        <v>5.0890657020383402E-2</v>
      </c>
      <c r="BL11" s="18">
        <v>0</v>
      </c>
      <c r="BM11" s="18"/>
      <c r="BN11" s="18">
        <v>5.4880233919354898E-2</v>
      </c>
      <c r="BO11" s="18">
        <v>6.0494725478205197E-2</v>
      </c>
      <c r="BP11" s="18">
        <v>2.5239874914815101E-2</v>
      </c>
      <c r="BQ11" s="18">
        <v>1.22965600355141E-2</v>
      </c>
      <c r="BR11" s="18">
        <v>6.4161584840689706E-2</v>
      </c>
      <c r="BS11" s="18">
        <v>0</v>
      </c>
      <c r="BT11" s="18"/>
      <c r="BU11" s="18">
        <v>4.5875022742829598E-2</v>
      </c>
      <c r="BV11" s="18">
        <v>4.1512456174354402E-2</v>
      </c>
      <c r="BW11" s="18"/>
      <c r="BX11" s="18">
        <v>4.7769618158372003E-2</v>
      </c>
      <c r="BY11" s="18">
        <v>4.3254926296332499E-2</v>
      </c>
      <c r="BZ11" s="18"/>
      <c r="CA11" s="18">
        <v>4.2966064951526002E-2</v>
      </c>
      <c r="CB11" s="18">
        <v>3.8725678975696197E-2</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B16"/>
  <sheetViews>
    <sheetView showGridLines="0" topLeftCell="A5"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220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215</v>
      </c>
      <c r="C9" s="16">
        <v>0.617901425430879</v>
      </c>
      <c r="D9" s="16">
        <v>0.62365116900495698</v>
      </c>
      <c r="E9" s="16">
        <v>0.61055759542353905</v>
      </c>
      <c r="F9" s="16"/>
      <c r="G9" s="16">
        <v>0.55369705309400097</v>
      </c>
      <c r="H9" s="16">
        <v>0.611546403776422</v>
      </c>
      <c r="I9" s="16">
        <v>0.79225028962147703</v>
      </c>
      <c r="J9" s="16"/>
      <c r="K9" s="16">
        <v>0.76048620615639295</v>
      </c>
      <c r="L9" s="16">
        <v>0.48441117891872498</v>
      </c>
      <c r="M9" s="16">
        <v>0.66138069757436002</v>
      </c>
      <c r="N9" s="16">
        <v>0.45917462864754199</v>
      </c>
      <c r="O9" s="16"/>
      <c r="P9" s="16">
        <v>0.61273908039694103</v>
      </c>
      <c r="Q9" s="16">
        <v>0.54114835655646798</v>
      </c>
      <c r="R9" s="16">
        <v>0.69584803698999598</v>
      </c>
      <c r="S9" s="16">
        <v>0.57172299374940005</v>
      </c>
      <c r="T9" s="16">
        <v>0.57398406740656005</v>
      </c>
      <c r="U9" s="16">
        <v>0.71685188629123398</v>
      </c>
      <c r="V9" s="16">
        <v>0.69091538377231798</v>
      </c>
      <c r="W9" s="16">
        <v>0.53931961460859401</v>
      </c>
      <c r="X9" s="16">
        <v>0.64656143262520405</v>
      </c>
      <c r="Y9" s="16">
        <v>0.56495532326429199</v>
      </c>
      <c r="Z9" s="16">
        <v>0.813189139527837</v>
      </c>
      <c r="AA9" s="16">
        <v>0.601075251335773</v>
      </c>
      <c r="AB9" s="16"/>
      <c r="AC9" s="16">
        <v>0.62819132864142302</v>
      </c>
      <c r="AD9" s="16">
        <v>0.56228016189111896</v>
      </c>
      <c r="AE9" s="16">
        <v>0.615556901498584</v>
      </c>
      <c r="AF9" s="16">
        <v>0.70715417086819299</v>
      </c>
      <c r="AG9" s="16"/>
      <c r="AH9" s="16">
        <v>0.53753562311925795</v>
      </c>
      <c r="AI9" s="16">
        <v>0.71135881161655601</v>
      </c>
      <c r="AJ9" s="16">
        <v>0.73401133080156999</v>
      </c>
      <c r="AK9" s="16">
        <v>0.832504330182404</v>
      </c>
      <c r="AL9" s="16"/>
      <c r="AM9" s="16">
        <v>0.58030383718573297</v>
      </c>
      <c r="AN9" s="16">
        <v>0.67991626878116795</v>
      </c>
      <c r="AO9" s="16">
        <v>0.53737380946633695</v>
      </c>
      <c r="AP9" s="16"/>
      <c r="AQ9" s="16">
        <v>0.65696285569242796</v>
      </c>
      <c r="AR9" s="16">
        <v>0.63888672449928696</v>
      </c>
      <c r="AS9" s="16">
        <v>0.63412450054302305</v>
      </c>
      <c r="AT9" s="16">
        <v>0.50727126496238695</v>
      </c>
      <c r="AU9" s="16">
        <v>0.44085427808441102</v>
      </c>
      <c r="AV9" s="16"/>
      <c r="AW9" s="16" t="s">
        <v>137</v>
      </c>
      <c r="AX9" s="16" t="s">
        <v>137</v>
      </c>
      <c r="AY9" s="16" t="s">
        <v>137</v>
      </c>
      <c r="AZ9" s="16">
        <v>0.60394474212903104</v>
      </c>
      <c r="BA9" s="16">
        <v>0.64322006585796698</v>
      </c>
      <c r="BB9" s="16" t="s">
        <v>137</v>
      </c>
      <c r="BC9" s="16" t="s">
        <v>137</v>
      </c>
      <c r="BD9" s="16" t="s">
        <v>137</v>
      </c>
      <c r="BE9" s="16" t="s">
        <v>137</v>
      </c>
      <c r="BF9" s="16"/>
      <c r="BG9" s="16">
        <v>0.66882126951463905</v>
      </c>
      <c r="BH9" s="16">
        <v>0.59613293787410004</v>
      </c>
      <c r="BI9" s="16">
        <v>0.552961332966876</v>
      </c>
      <c r="BJ9" s="16">
        <v>0.483657921477054</v>
      </c>
      <c r="BK9" s="16">
        <v>0.58303294985399901</v>
      </c>
      <c r="BL9" s="16">
        <v>0.28962383555124799</v>
      </c>
      <c r="BM9" s="16"/>
      <c r="BN9" s="16">
        <v>0.52378130275970203</v>
      </c>
      <c r="BO9" s="16">
        <v>0.62432098981615802</v>
      </c>
      <c r="BP9" s="16">
        <v>0.61198013303887999</v>
      </c>
      <c r="BQ9" s="16">
        <v>0.58661641700016198</v>
      </c>
      <c r="BR9" s="16">
        <v>0.69904299044560603</v>
      </c>
      <c r="BS9" s="16">
        <v>0.790200698060462</v>
      </c>
      <c r="BT9" s="16"/>
      <c r="BU9" s="16">
        <v>0.65318040911490205</v>
      </c>
      <c r="BV9" s="16">
        <v>0.54649157433412698</v>
      </c>
      <c r="BW9" s="16"/>
      <c r="BX9" s="16">
        <v>0.72526321535419402</v>
      </c>
      <c r="BY9" s="16">
        <v>0.58001889973531695</v>
      </c>
      <c r="BZ9" s="16"/>
      <c r="CA9" s="16">
        <v>0.57831769087805696</v>
      </c>
      <c r="CB9" s="16">
        <v>0.63624307757048504</v>
      </c>
    </row>
    <row r="10" spans="2:80" x14ac:dyDescent="0.35">
      <c r="B10" s="17" t="s">
        <v>216</v>
      </c>
      <c r="C10" s="16">
        <v>0.304651551023645</v>
      </c>
      <c r="D10" s="16">
        <v>0.29554792615520797</v>
      </c>
      <c r="E10" s="16">
        <v>0.31627910843086898</v>
      </c>
      <c r="F10" s="16"/>
      <c r="G10" s="16">
        <v>0.38657212883756698</v>
      </c>
      <c r="H10" s="16">
        <v>0.28528661831838498</v>
      </c>
      <c r="I10" s="16">
        <v>0.157874213914075</v>
      </c>
      <c r="J10" s="16"/>
      <c r="K10" s="16">
        <v>0.191984735636135</v>
      </c>
      <c r="L10" s="16">
        <v>0.40282697161937198</v>
      </c>
      <c r="M10" s="16">
        <v>0.30552538060381401</v>
      </c>
      <c r="N10" s="16">
        <v>0.40452287933379399</v>
      </c>
      <c r="O10" s="16"/>
      <c r="P10" s="16">
        <v>0.30505817762853998</v>
      </c>
      <c r="Q10" s="16">
        <v>0.36369458007261302</v>
      </c>
      <c r="R10" s="16">
        <v>0.19101650995403899</v>
      </c>
      <c r="S10" s="16">
        <v>0.36260120100497201</v>
      </c>
      <c r="T10" s="16">
        <v>0.39047031805732202</v>
      </c>
      <c r="U10" s="16">
        <v>0.28314811370876602</v>
      </c>
      <c r="V10" s="16">
        <v>0.18370792200194999</v>
      </c>
      <c r="W10" s="16">
        <v>0.42175203159700902</v>
      </c>
      <c r="X10" s="16">
        <v>0.26573101166393698</v>
      </c>
      <c r="Y10" s="16">
        <v>0.382874921671638</v>
      </c>
      <c r="Z10" s="16">
        <v>6.6370371838026201E-2</v>
      </c>
      <c r="AA10" s="16">
        <v>0.26759845641827401</v>
      </c>
      <c r="AB10" s="16"/>
      <c r="AC10" s="16">
        <v>0.25406450491410398</v>
      </c>
      <c r="AD10" s="16">
        <v>0.350261893117434</v>
      </c>
      <c r="AE10" s="16">
        <v>0.384443098501416</v>
      </c>
      <c r="AF10" s="16">
        <v>0.231073578112239</v>
      </c>
      <c r="AG10" s="16"/>
      <c r="AH10" s="16">
        <v>0.36411731961031901</v>
      </c>
      <c r="AI10" s="16">
        <v>0.25834757743682202</v>
      </c>
      <c r="AJ10" s="16">
        <v>0.226591697510964</v>
      </c>
      <c r="AK10" s="16">
        <v>0.167495669817596</v>
      </c>
      <c r="AL10" s="16"/>
      <c r="AM10" s="16">
        <v>0.35489419132771999</v>
      </c>
      <c r="AN10" s="16">
        <v>0.24801413738353201</v>
      </c>
      <c r="AO10" s="16">
        <v>0.29517521464077401</v>
      </c>
      <c r="AP10" s="16"/>
      <c r="AQ10" s="16">
        <v>0.28143038944462601</v>
      </c>
      <c r="AR10" s="16">
        <v>0.29431531165839497</v>
      </c>
      <c r="AS10" s="16">
        <v>0.294027650438904</v>
      </c>
      <c r="AT10" s="16">
        <v>0.321934351106752</v>
      </c>
      <c r="AU10" s="16">
        <v>0.438237098775144</v>
      </c>
      <c r="AV10" s="16"/>
      <c r="AW10" s="16" t="s">
        <v>137</v>
      </c>
      <c r="AX10" s="16" t="s">
        <v>137</v>
      </c>
      <c r="AY10" s="16" t="s">
        <v>137</v>
      </c>
      <c r="AZ10" s="16">
        <v>0.341886274587761</v>
      </c>
      <c r="BA10" s="16">
        <v>0.23710451589123399</v>
      </c>
      <c r="BB10" s="16" t="s">
        <v>137</v>
      </c>
      <c r="BC10" s="16" t="s">
        <v>137</v>
      </c>
      <c r="BD10" s="16" t="s">
        <v>137</v>
      </c>
      <c r="BE10" s="16" t="s">
        <v>137</v>
      </c>
      <c r="BF10" s="16"/>
      <c r="BG10" s="16">
        <v>0.27119009449651998</v>
      </c>
      <c r="BH10" s="16">
        <v>0.32405314599338497</v>
      </c>
      <c r="BI10" s="16">
        <v>0.40762598840918601</v>
      </c>
      <c r="BJ10" s="16">
        <v>0.42661315070301098</v>
      </c>
      <c r="BK10" s="16">
        <v>0.263180326050998</v>
      </c>
      <c r="BL10" s="16">
        <v>0.71037616444875196</v>
      </c>
      <c r="BM10" s="16"/>
      <c r="BN10" s="16">
        <v>0.39805041346259901</v>
      </c>
      <c r="BO10" s="16">
        <v>0.27921396239958302</v>
      </c>
      <c r="BP10" s="16">
        <v>0.33772601361563398</v>
      </c>
      <c r="BQ10" s="16">
        <v>0.35960633130012298</v>
      </c>
      <c r="BR10" s="16">
        <v>0.23755163914060901</v>
      </c>
      <c r="BS10" s="16">
        <v>0.105081970286645</v>
      </c>
      <c r="BT10" s="16"/>
      <c r="BU10" s="16">
        <v>0.276699291346853</v>
      </c>
      <c r="BV10" s="16">
        <v>0.361231035263194</v>
      </c>
      <c r="BW10" s="16"/>
      <c r="BX10" s="16">
        <v>0.207881864138485</v>
      </c>
      <c r="BY10" s="16">
        <v>0.33879666124020402</v>
      </c>
      <c r="BZ10" s="16"/>
      <c r="CA10" s="16">
        <v>0.325030140684194</v>
      </c>
      <c r="CB10" s="16">
        <v>0.29752344658377</v>
      </c>
    </row>
    <row r="11" spans="2:80" x14ac:dyDescent="0.35">
      <c r="B11" s="17" t="s">
        <v>98</v>
      </c>
      <c r="C11" s="18">
        <v>7.7447023545475405E-2</v>
      </c>
      <c r="D11" s="18">
        <v>8.0800904839835E-2</v>
      </c>
      <c r="E11" s="18">
        <v>7.3163296145592402E-2</v>
      </c>
      <c r="F11" s="18"/>
      <c r="G11" s="18">
        <v>5.9730818068432702E-2</v>
      </c>
      <c r="H11" s="18">
        <v>0.103166977905192</v>
      </c>
      <c r="I11" s="18">
        <v>4.9875496464447597E-2</v>
      </c>
      <c r="J11" s="18"/>
      <c r="K11" s="18">
        <v>4.7529058207472302E-2</v>
      </c>
      <c r="L11" s="18">
        <v>0.112761849461904</v>
      </c>
      <c r="M11" s="18">
        <v>3.3093921821826598E-2</v>
      </c>
      <c r="N11" s="18">
        <v>0.13630249201866401</v>
      </c>
      <c r="O11" s="18"/>
      <c r="P11" s="18">
        <v>8.2202741974519503E-2</v>
      </c>
      <c r="Q11" s="18">
        <v>9.5157063370918102E-2</v>
      </c>
      <c r="R11" s="18">
        <v>0.11313545305596399</v>
      </c>
      <c r="S11" s="18">
        <v>6.5675805245627897E-2</v>
      </c>
      <c r="T11" s="18">
        <v>3.5545614536117702E-2</v>
      </c>
      <c r="U11" s="18">
        <v>0</v>
      </c>
      <c r="V11" s="18">
        <v>0.125376694225732</v>
      </c>
      <c r="W11" s="18">
        <v>3.8928353794397297E-2</v>
      </c>
      <c r="X11" s="18">
        <v>8.7707555710859197E-2</v>
      </c>
      <c r="Y11" s="18">
        <v>5.2169755064070199E-2</v>
      </c>
      <c r="Z11" s="18">
        <v>0.12044048863413701</v>
      </c>
      <c r="AA11" s="18">
        <v>0.13132629224595299</v>
      </c>
      <c r="AB11" s="18"/>
      <c r="AC11" s="18">
        <v>0.117744166444473</v>
      </c>
      <c r="AD11" s="18">
        <v>8.7457944991446601E-2</v>
      </c>
      <c r="AE11" s="18">
        <v>0</v>
      </c>
      <c r="AF11" s="18">
        <v>6.1772251019567397E-2</v>
      </c>
      <c r="AG11" s="18"/>
      <c r="AH11" s="18">
        <v>9.8347057270422505E-2</v>
      </c>
      <c r="AI11" s="18">
        <v>3.0293610946621901E-2</v>
      </c>
      <c r="AJ11" s="18">
        <v>3.9396971687465601E-2</v>
      </c>
      <c r="AK11" s="18">
        <v>0</v>
      </c>
      <c r="AL11" s="18"/>
      <c r="AM11" s="18">
        <v>6.4801971486547399E-2</v>
      </c>
      <c r="AN11" s="18">
        <v>7.20695938352999E-2</v>
      </c>
      <c r="AO11" s="18">
        <v>0.16745097589289001</v>
      </c>
      <c r="AP11" s="18"/>
      <c r="AQ11" s="18">
        <v>6.16067548629462E-2</v>
      </c>
      <c r="AR11" s="18">
        <v>6.6797963842317398E-2</v>
      </c>
      <c r="AS11" s="18">
        <v>7.1847849018072202E-2</v>
      </c>
      <c r="AT11" s="18">
        <v>0.17079438393085999</v>
      </c>
      <c r="AU11" s="18">
        <v>0.120908623140445</v>
      </c>
      <c r="AV11" s="18"/>
      <c r="AW11" s="18" t="s">
        <v>137</v>
      </c>
      <c r="AX11" s="18" t="s">
        <v>137</v>
      </c>
      <c r="AY11" s="18" t="s">
        <v>137</v>
      </c>
      <c r="AZ11" s="18">
        <v>5.4168983283207399E-2</v>
      </c>
      <c r="BA11" s="18">
        <v>0.119675418250799</v>
      </c>
      <c r="BB11" s="18" t="s">
        <v>137</v>
      </c>
      <c r="BC11" s="18" t="s">
        <v>137</v>
      </c>
      <c r="BD11" s="18" t="s">
        <v>137</v>
      </c>
      <c r="BE11" s="18" t="s">
        <v>137</v>
      </c>
      <c r="BF11" s="18"/>
      <c r="BG11" s="18">
        <v>5.9988635988840897E-2</v>
      </c>
      <c r="BH11" s="18">
        <v>7.9813916132514498E-2</v>
      </c>
      <c r="BI11" s="18">
        <v>3.9412678623938602E-2</v>
      </c>
      <c r="BJ11" s="18">
        <v>8.9728927819935494E-2</v>
      </c>
      <c r="BK11" s="18">
        <v>0.15378672409500299</v>
      </c>
      <c r="BL11" s="18">
        <v>0</v>
      </c>
      <c r="BM11" s="18"/>
      <c r="BN11" s="18">
        <v>7.8168283777699493E-2</v>
      </c>
      <c r="BO11" s="18">
        <v>9.6465047784258795E-2</v>
      </c>
      <c r="BP11" s="18">
        <v>5.0293853345485799E-2</v>
      </c>
      <c r="BQ11" s="18">
        <v>5.3777251699715603E-2</v>
      </c>
      <c r="BR11" s="18">
        <v>6.3405370413785106E-2</v>
      </c>
      <c r="BS11" s="18">
        <v>0.104717331652893</v>
      </c>
      <c r="BT11" s="18"/>
      <c r="BU11" s="18">
        <v>7.0120299538244696E-2</v>
      </c>
      <c r="BV11" s="18">
        <v>9.2277390402678405E-2</v>
      </c>
      <c r="BW11" s="18"/>
      <c r="BX11" s="18">
        <v>6.6854920507321502E-2</v>
      </c>
      <c r="BY11" s="18">
        <v>8.1184439024478805E-2</v>
      </c>
      <c r="BZ11" s="18"/>
      <c r="CA11" s="18">
        <v>9.6652168437748806E-2</v>
      </c>
      <c r="CB11" s="18">
        <v>6.6233475845744905E-2</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221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215</v>
      </c>
      <c r="C9" s="16">
        <v>0.234082696143044</v>
      </c>
      <c r="D9" s="16">
        <v>0.20360122578005799</v>
      </c>
      <c r="E9" s="16">
        <v>0.27301499526830902</v>
      </c>
      <c r="F9" s="16"/>
      <c r="G9" s="16">
        <v>0.34595188963556001</v>
      </c>
      <c r="H9" s="16">
        <v>0.17653109093421501</v>
      </c>
      <c r="I9" s="16">
        <v>0.119336359572897</v>
      </c>
      <c r="J9" s="16"/>
      <c r="K9" s="16">
        <v>0.17293491844709</v>
      </c>
      <c r="L9" s="16">
        <v>0.25520062628822798</v>
      </c>
      <c r="M9" s="16">
        <v>0.328606291522682</v>
      </c>
      <c r="N9" s="16">
        <v>0.25173548760905801</v>
      </c>
      <c r="O9" s="16"/>
      <c r="P9" s="16">
        <v>0.28307351458056701</v>
      </c>
      <c r="Q9" s="16">
        <v>0.17141511389008601</v>
      </c>
      <c r="R9" s="16">
        <v>7.7233341904485803E-2</v>
      </c>
      <c r="S9" s="16">
        <v>0.393436134407113</v>
      </c>
      <c r="T9" s="16">
        <v>0.31938403321730002</v>
      </c>
      <c r="U9" s="16">
        <v>0.17413943629568401</v>
      </c>
      <c r="V9" s="16">
        <v>0.216995482856466</v>
      </c>
      <c r="W9" s="16">
        <v>0.26993757947095298</v>
      </c>
      <c r="X9" s="16">
        <v>0.20354792268970001</v>
      </c>
      <c r="Y9" s="16">
        <v>0.25451038750764099</v>
      </c>
      <c r="Z9" s="16">
        <v>0.17865572179174299</v>
      </c>
      <c r="AA9" s="16">
        <v>0.26463960838564798</v>
      </c>
      <c r="AB9" s="16"/>
      <c r="AC9" s="16">
        <v>0.27797350098427898</v>
      </c>
      <c r="AD9" s="16">
        <v>0.26943121140472698</v>
      </c>
      <c r="AE9" s="16">
        <v>0.17463859948076299</v>
      </c>
      <c r="AF9" s="16">
        <v>0.21940926698188901</v>
      </c>
      <c r="AG9" s="16"/>
      <c r="AH9" s="16">
        <v>0.27874960742898403</v>
      </c>
      <c r="AI9" s="16">
        <v>0.163988174854172</v>
      </c>
      <c r="AJ9" s="16">
        <v>0.23154555788917899</v>
      </c>
      <c r="AK9" s="16">
        <v>8.8981407194718296E-2</v>
      </c>
      <c r="AL9" s="16"/>
      <c r="AM9" s="16">
        <v>0.25414936818838602</v>
      </c>
      <c r="AN9" s="16">
        <v>0.20871714555227799</v>
      </c>
      <c r="AO9" s="16">
        <v>0.249652440525099</v>
      </c>
      <c r="AP9" s="16"/>
      <c r="AQ9" s="16">
        <v>0.20943671912254999</v>
      </c>
      <c r="AR9" s="16">
        <v>0.25069380468392799</v>
      </c>
      <c r="AS9" s="16">
        <v>0.205221313595354</v>
      </c>
      <c r="AT9" s="16">
        <v>0.176068235279738</v>
      </c>
      <c r="AU9" s="16">
        <v>0.332024811634134</v>
      </c>
      <c r="AV9" s="16"/>
      <c r="AW9" s="16" t="s">
        <v>137</v>
      </c>
      <c r="AX9" s="16" t="s">
        <v>137</v>
      </c>
      <c r="AY9" s="16" t="s">
        <v>137</v>
      </c>
      <c r="AZ9" s="16">
        <v>0.25157292057910502</v>
      </c>
      <c r="BA9" s="16">
        <v>0.202353904000353</v>
      </c>
      <c r="BB9" s="16" t="s">
        <v>137</v>
      </c>
      <c r="BC9" s="16" t="s">
        <v>137</v>
      </c>
      <c r="BD9" s="16" t="s">
        <v>137</v>
      </c>
      <c r="BE9" s="16" t="s">
        <v>137</v>
      </c>
      <c r="BF9" s="16"/>
      <c r="BG9" s="16">
        <v>0.20386554072514401</v>
      </c>
      <c r="BH9" s="16">
        <v>0.24236258821620699</v>
      </c>
      <c r="BI9" s="16">
        <v>0.31403763650643501</v>
      </c>
      <c r="BJ9" s="16">
        <v>0.33908348116981002</v>
      </c>
      <c r="BK9" s="16">
        <v>0.251541352554913</v>
      </c>
      <c r="BL9" s="16">
        <v>0</v>
      </c>
      <c r="BM9" s="16"/>
      <c r="BN9" s="16">
        <v>0.39834631115319302</v>
      </c>
      <c r="BO9" s="16">
        <v>0.219401933925191</v>
      </c>
      <c r="BP9" s="16">
        <v>0.27137067197124598</v>
      </c>
      <c r="BQ9" s="16">
        <v>0.23048177027070799</v>
      </c>
      <c r="BR9" s="16">
        <v>0.10459339684350601</v>
      </c>
      <c r="BS9" s="16">
        <v>0.104200695692671</v>
      </c>
      <c r="BT9" s="16"/>
      <c r="BU9" s="16">
        <v>0.22611629413229301</v>
      </c>
      <c r="BV9" s="16">
        <v>0.25020786535028999</v>
      </c>
      <c r="BW9" s="16"/>
      <c r="BX9" s="16">
        <v>0.215694994124389</v>
      </c>
      <c r="BY9" s="16">
        <v>0.24057078277704599</v>
      </c>
      <c r="BZ9" s="16"/>
      <c r="CA9" s="16">
        <v>0.28944823903307199</v>
      </c>
      <c r="CB9" s="16">
        <v>0.197222170786369</v>
      </c>
    </row>
    <row r="10" spans="2:80" x14ac:dyDescent="0.35">
      <c r="B10" s="17" t="s">
        <v>216</v>
      </c>
      <c r="C10" s="16">
        <v>0.70224774796974998</v>
      </c>
      <c r="D10" s="16">
        <v>0.724511570575057</v>
      </c>
      <c r="E10" s="16">
        <v>0.67381139660547396</v>
      </c>
      <c r="F10" s="16"/>
      <c r="G10" s="16">
        <v>0.57502976930638505</v>
      </c>
      <c r="H10" s="16">
        <v>0.76229393593198103</v>
      </c>
      <c r="I10" s="16">
        <v>0.84761741812222502</v>
      </c>
      <c r="J10" s="16"/>
      <c r="K10" s="16">
        <v>0.77513109448496398</v>
      </c>
      <c r="L10" s="16">
        <v>0.680796152409336</v>
      </c>
      <c r="M10" s="16">
        <v>0.63736911085418402</v>
      </c>
      <c r="N10" s="16">
        <v>0.61354276755415404</v>
      </c>
      <c r="O10" s="16"/>
      <c r="P10" s="16">
        <v>0.65547639586337703</v>
      </c>
      <c r="Q10" s="16">
        <v>0.76905607355865302</v>
      </c>
      <c r="R10" s="16">
        <v>0.88527723587203</v>
      </c>
      <c r="S10" s="16">
        <v>0.57439361937696498</v>
      </c>
      <c r="T10" s="16">
        <v>0.60947934340590304</v>
      </c>
      <c r="U10" s="16">
        <v>0.82586056370431504</v>
      </c>
      <c r="V10" s="16">
        <v>0.68962089272370897</v>
      </c>
      <c r="W10" s="16">
        <v>0.73006242052904702</v>
      </c>
      <c r="X10" s="16">
        <v>0.73835555422061205</v>
      </c>
      <c r="Y10" s="16">
        <v>0.61574310314199199</v>
      </c>
      <c r="Z10" s="16">
        <v>0.64609768873169304</v>
      </c>
      <c r="AA10" s="16">
        <v>0.66870373354450396</v>
      </c>
      <c r="AB10" s="16"/>
      <c r="AC10" s="16">
        <v>0.65638005588918202</v>
      </c>
      <c r="AD10" s="16">
        <v>0.68603903561095503</v>
      </c>
      <c r="AE10" s="16">
        <v>0.77303065101615798</v>
      </c>
      <c r="AF10" s="16">
        <v>0.73485840176933404</v>
      </c>
      <c r="AG10" s="16"/>
      <c r="AH10" s="16">
        <v>0.64918249814350804</v>
      </c>
      <c r="AI10" s="16">
        <v>0.78793316989974005</v>
      </c>
      <c r="AJ10" s="16">
        <v>0.70066348596018602</v>
      </c>
      <c r="AK10" s="16">
        <v>0.82727075789648397</v>
      </c>
      <c r="AL10" s="16"/>
      <c r="AM10" s="16">
        <v>0.67756244517611397</v>
      </c>
      <c r="AN10" s="16">
        <v>0.73270192010183999</v>
      </c>
      <c r="AO10" s="16">
        <v>0.71793050169795902</v>
      </c>
      <c r="AP10" s="16"/>
      <c r="AQ10" s="16">
        <v>0.74734121160931499</v>
      </c>
      <c r="AR10" s="16">
        <v>0.68331961461034696</v>
      </c>
      <c r="AS10" s="16">
        <v>0.69616437306853496</v>
      </c>
      <c r="AT10" s="16">
        <v>0.49330486401991303</v>
      </c>
      <c r="AU10" s="16">
        <v>0.62200991709687004</v>
      </c>
      <c r="AV10" s="16"/>
      <c r="AW10" s="16" t="s">
        <v>137</v>
      </c>
      <c r="AX10" s="16" t="s">
        <v>137</v>
      </c>
      <c r="AY10" s="16" t="s">
        <v>137</v>
      </c>
      <c r="AZ10" s="16">
        <v>0.68652762088179398</v>
      </c>
      <c r="BA10" s="16">
        <v>0.73076542918383802</v>
      </c>
      <c r="BB10" s="16" t="s">
        <v>137</v>
      </c>
      <c r="BC10" s="16" t="s">
        <v>137</v>
      </c>
      <c r="BD10" s="16" t="s">
        <v>137</v>
      </c>
      <c r="BE10" s="16" t="s">
        <v>137</v>
      </c>
      <c r="BF10" s="16"/>
      <c r="BG10" s="16">
        <v>0.73142079223050105</v>
      </c>
      <c r="BH10" s="16">
        <v>0.695443546162131</v>
      </c>
      <c r="BI10" s="16">
        <v>0.64654968486962605</v>
      </c>
      <c r="BJ10" s="16">
        <v>0.57362578559641397</v>
      </c>
      <c r="BK10" s="16">
        <v>0.67449642697893397</v>
      </c>
      <c r="BL10" s="16">
        <v>1</v>
      </c>
      <c r="BM10" s="16"/>
      <c r="BN10" s="16">
        <v>0.53999486034432198</v>
      </c>
      <c r="BO10" s="16">
        <v>0.71066810640746003</v>
      </c>
      <c r="BP10" s="16">
        <v>0.65208750580125197</v>
      </c>
      <c r="BQ10" s="16">
        <v>0.70700197048643498</v>
      </c>
      <c r="BR10" s="16">
        <v>0.85430398387006201</v>
      </c>
      <c r="BS10" s="16">
        <v>0.84307557481540796</v>
      </c>
      <c r="BT10" s="16"/>
      <c r="BU10" s="16">
        <v>0.71342247991354102</v>
      </c>
      <c r="BV10" s="16">
        <v>0.67962844716167103</v>
      </c>
      <c r="BW10" s="16"/>
      <c r="BX10" s="16">
        <v>0.73625945142307103</v>
      </c>
      <c r="BY10" s="16">
        <v>0.69024674434508504</v>
      </c>
      <c r="BZ10" s="16"/>
      <c r="CA10" s="16">
        <v>0.66113494993644195</v>
      </c>
      <c r="CB10" s="16">
        <v>0.733161230280439</v>
      </c>
    </row>
    <row r="11" spans="2:80" x14ac:dyDescent="0.35">
      <c r="B11" s="17" t="s">
        <v>98</v>
      </c>
      <c r="C11" s="18">
        <v>6.3669555887206006E-2</v>
      </c>
      <c r="D11" s="18">
        <v>7.1887203644885003E-2</v>
      </c>
      <c r="E11" s="18">
        <v>5.3173608126216999E-2</v>
      </c>
      <c r="F11" s="18"/>
      <c r="G11" s="18">
        <v>7.9018341058055094E-2</v>
      </c>
      <c r="H11" s="18">
        <v>6.1174973133803698E-2</v>
      </c>
      <c r="I11" s="18">
        <v>3.3046222304878303E-2</v>
      </c>
      <c r="J11" s="18"/>
      <c r="K11" s="18">
        <v>5.1933987067945803E-2</v>
      </c>
      <c r="L11" s="18">
        <v>6.4003221302435701E-2</v>
      </c>
      <c r="M11" s="18">
        <v>3.40245976231347E-2</v>
      </c>
      <c r="N11" s="18">
        <v>0.134721744836788</v>
      </c>
      <c r="O11" s="18"/>
      <c r="P11" s="18">
        <v>6.14500895560567E-2</v>
      </c>
      <c r="Q11" s="18">
        <v>5.9528812551261003E-2</v>
      </c>
      <c r="R11" s="18">
        <v>3.7489422223484101E-2</v>
      </c>
      <c r="S11" s="18">
        <v>3.2170246215922703E-2</v>
      </c>
      <c r="T11" s="18">
        <v>7.1136623376797506E-2</v>
      </c>
      <c r="U11" s="18">
        <v>0</v>
      </c>
      <c r="V11" s="18">
        <v>9.3383624419825104E-2</v>
      </c>
      <c r="W11" s="18">
        <v>0</v>
      </c>
      <c r="X11" s="18">
        <v>5.8096523089688101E-2</v>
      </c>
      <c r="Y11" s="18">
        <v>0.129746509350367</v>
      </c>
      <c r="Z11" s="18">
        <v>0.17524658947656499</v>
      </c>
      <c r="AA11" s="18">
        <v>6.6656658069847899E-2</v>
      </c>
      <c r="AB11" s="18"/>
      <c r="AC11" s="18">
        <v>6.5646443126539306E-2</v>
      </c>
      <c r="AD11" s="18">
        <v>4.4529752984317598E-2</v>
      </c>
      <c r="AE11" s="18">
        <v>5.2330749503079699E-2</v>
      </c>
      <c r="AF11" s="18">
        <v>4.5732331248776702E-2</v>
      </c>
      <c r="AG11" s="18"/>
      <c r="AH11" s="18">
        <v>7.2067894427508106E-2</v>
      </c>
      <c r="AI11" s="18">
        <v>4.8078655246087898E-2</v>
      </c>
      <c r="AJ11" s="18">
        <v>6.7790956150634504E-2</v>
      </c>
      <c r="AK11" s="18">
        <v>8.3747834908797794E-2</v>
      </c>
      <c r="AL11" s="18"/>
      <c r="AM11" s="18">
        <v>6.8288186635500098E-2</v>
      </c>
      <c r="AN11" s="18">
        <v>5.8580934345881103E-2</v>
      </c>
      <c r="AO11" s="18">
        <v>3.2417057776941503E-2</v>
      </c>
      <c r="AP11" s="18"/>
      <c r="AQ11" s="18">
        <v>4.3222069268134697E-2</v>
      </c>
      <c r="AR11" s="18">
        <v>6.5986580705725106E-2</v>
      </c>
      <c r="AS11" s="18">
        <v>9.8614313336111106E-2</v>
      </c>
      <c r="AT11" s="18">
        <v>0.330626900700349</v>
      </c>
      <c r="AU11" s="18">
        <v>4.5965271268996799E-2</v>
      </c>
      <c r="AV11" s="18"/>
      <c r="AW11" s="18" t="s">
        <v>137</v>
      </c>
      <c r="AX11" s="18" t="s">
        <v>137</v>
      </c>
      <c r="AY11" s="18" t="s">
        <v>137</v>
      </c>
      <c r="AZ11" s="18">
        <v>6.1899458539101102E-2</v>
      </c>
      <c r="BA11" s="18">
        <v>6.6880666815808704E-2</v>
      </c>
      <c r="BB11" s="18" t="s">
        <v>137</v>
      </c>
      <c r="BC11" s="18" t="s">
        <v>137</v>
      </c>
      <c r="BD11" s="18" t="s">
        <v>137</v>
      </c>
      <c r="BE11" s="18" t="s">
        <v>137</v>
      </c>
      <c r="BF11" s="18"/>
      <c r="BG11" s="18">
        <v>6.4713667044355203E-2</v>
      </c>
      <c r="BH11" s="18">
        <v>6.2193865621662202E-2</v>
      </c>
      <c r="BI11" s="18">
        <v>3.9412678623938602E-2</v>
      </c>
      <c r="BJ11" s="18">
        <v>8.72907332337758E-2</v>
      </c>
      <c r="BK11" s="18">
        <v>7.3962220466153195E-2</v>
      </c>
      <c r="BL11" s="18">
        <v>0</v>
      </c>
      <c r="BM11" s="18"/>
      <c r="BN11" s="18">
        <v>6.1658828502485503E-2</v>
      </c>
      <c r="BO11" s="18">
        <v>6.9929959667348301E-2</v>
      </c>
      <c r="BP11" s="18">
        <v>7.6541822227501402E-2</v>
      </c>
      <c r="BQ11" s="18">
        <v>6.25162592428576E-2</v>
      </c>
      <c r="BR11" s="18">
        <v>4.1102619286432301E-2</v>
      </c>
      <c r="BS11" s="18">
        <v>5.2723729491921202E-2</v>
      </c>
      <c r="BT11" s="18"/>
      <c r="BU11" s="18">
        <v>6.0461225954165303E-2</v>
      </c>
      <c r="BV11" s="18">
        <v>7.0163687488039098E-2</v>
      </c>
      <c r="BW11" s="18"/>
      <c r="BX11" s="18">
        <v>4.8045554452540003E-2</v>
      </c>
      <c r="BY11" s="18">
        <v>6.9182472877868995E-2</v>
      </c>
      <c r="BZ11" s="18"/>
      <c r="CA11" s="18">
        <v>4.9416811030486001E-2</v>
      </c>
      <c r="CB11" s="18">
        <v>6.9616598933191498E-2</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222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215</v>
      </c>
      <c r="C9" s="16">
        <v>0.25716961405824601</v>
      </c>
      <c r="D9" s="16">
        <v>0.21524970845795399</v>
      </c>
      <c r="E9" s="16">
        <v>0.31071159496331602</v>
      </c>
      <c r="F9" s="16"/>
      <c r="G9" s="16">
        <v>0.39813415677797598</v>
      </c>
      <c r="H9" s="16">
        <v>0.20558232694710299</v>
      </c>
      <c r="I9" s="16">
        <v>5.4917430006844799E-2</v>
      </c>
      <c r="J9" s="16"/>
      <c r="K9" s="16">
        <v>0.18905455149080599</v>
      </c>
      <c r="L9" s="16">
        <v>0.30402207050354102</v>
      </c>
      <c r="M9" s="16">
        <v>0.24146507750452301</v>
      </c>
      <c r="N9" s="16">
        <v>0.36892356172703</v>
      </c>
      <c r="O9" s="16"/>
      <c r="P9" s="16">
        <v>0.26212555463031101</v>
      </c>
      <c r="Q9" s="16">
        <v>0.22833094544855401</v>
      </c>
      <c r="R9" s="16">
        <v>7.7233341904485803E-2</v>
      </c>
      <c r="S9" s="16">
        <v>0.32489781128185702</v>
      </c>
      <c r="T9" s="16">
        <v>0.34857900355968202</v>
      </c>
      <c r="U9" s="16">
        <v>0.242762148316951</v>
      </c>
      <c r="V9" s="16">
        <v>0.31002369636194999</v>
      </c>
      <c r="W9" s="16">
        <v>0.113537206198843</v>
      </c>
      <c r="X9" s="16">
        <v>0.31895615465111199</v>
      </c>
      <c r="Y9" s="16">
        <v>0.32478665960344999</v>
      </c>
      <c r="Z9" s="16">
        <v>0.120522709702385</v>
      </c>
      <c r="AA9" s="16">
        <v>0.32748739420980399</v>
      </c>
      <c r="AB9" s="16"/>
      <c r="AC9" s="16">
        <v>0.31605044191738302</v>
      </c>
      <c r="AD9" s="16">
        <v>0.26888626543024002</v>
      </c>
      <c r="AE9" s="16">
        <v>0.20073325841825901</v>
      </c>
      <c r="AF9" s="16">
        <v>0.231547065072438</v>
      </c>
      <c r="AG9" s="16"/>
      <c r="AH9" s="16">
        <v>0.27056263054347501</v>
      </c>
      <c r="AI9" s="16">
        <v>0.238849621403494</v>
      </c>
      <c r="AJ9" s="16">
        <v>0.23851291253344301</v>
      </c>
      <c r="AK9" s="16">
        <v>0.33888201708917498</v>
      </c>
      <c r="AL9" s="16"/>
      <c r="AM9" s="16">
        <v>0.28084258918457999</v>
      </c>
      <c r="AN9" s="16">
        <v>0.23395375214440101</v>
      </c>
      <c r="AO9" s="16">
        <v>0.23611161790316401</v>
      </c>
      <c r="AP9" s="16"/>
      <c r="AQ9" s="16">
        <v>0.203320908765731</v>
      </c>
      <c r="AR9" s="16">
        <v>0.27369037023411402</v>
      </c>
      <c r="AS9" s="16">
        <v>0.34957627193528601</v>
      </c>
      <c r="AT9" s="16">
        <v>0.321934351106752</v>
      </c>
      <c r="AU9" s="16">
        <v>0.32574484549053401</v>
      </c>
      <c r="AV9" s="16"/>
      <c r="AW9" s="16" t="s">
        <v>137</v>
      </c>
      <c r="AX9" s="16" t="s">
        <v>137</v>
      </c>
      <c r="AY9" s="16" t="s">
        <v>137</v>
      </c>
      <c r="AZ9" s="16">
        <v>0.29771684595194797</v>
      </c>
      <c r="BA9" s="16">
        <v>0.183613399990218</v>
      </c>
      <c r="BB9" s="16" t="s">
        <v>137</v>
      </c>
      <c r="BC9" s="16" t="s">
        <v>137</v>
      </c>
      <c r="BD9" s="16" t="s">
        <v>137</v>
      </c>
      <c r="BE9" s="16" t="s">
        <v>137</v>
      </c>
      <c r="BF9" s="16"/>
      <c r="BG9" s="16">
        <v>0.21350083078701301</v>
      </c>
      <c r="BH9" s="16">
        <v>0.282658479934566</v>
      </c>
      <c r="BI9" s="16">
        <v>0.44697755693373897</v>
      </c>
      <c r="BJ9" s="16">
        <v>0.33499590481757702</v>
      </c>
      <c r="BK9" s="16">
        <v>0.12885424510568899</v>
      </c>
      <c r="BL9" s="16">
        <v>1</v>
      </c>
      <c r="BM9" s="16"/>
      <c r="BN9" s="16">
        <v>0.32826320711169399</v>
      </c>
      <c r="BO9" s="16">
        <v>0.227063373435449</v>
      </c>
      <c r="BP9" s="16">
        <v>0.223708057869624</v>
      </c>
      <c r="BQ9" s="16">
        <v>0.279837018741455</v>
      </c>
      <c r="BR9" s="16">
        <v>0.23469369434901799</v>
      </c>
      <c r="BS9" s="16">
        <v>0.28220333163546701</v>
      </c>
      <c r="BT9" s="16"/>
      <c r="BU9" s="16">
        <v>0.224124719109834</v>
      </c>
      <c r="BV9" s="16">
        <v>0.32405734100947697</v>
      </c>
      <c r="BW9" s="16"/>
      <c r="BX9" s="16">
        <v>0.17002427678311799</v>
      </c>
      <c r="BY9" s="16">
        <v>0.28791877985486097</v>
      </c>
      <c r="BZ9" s="16"/>
      <c r="CA9" s="16">
        <v>0.355913505649949</v>
      </c>
      <c r="CB9" s="16">
        <v>0.20685555743023001</v>
      </c>
    </row>
    <row r="10" spans="2:80" x14ac:dyDescent="0.35">
      <c r="B10" s="17" t="s">
        <v>216</v>
      </c>
      <c r="C10" s="16">
        <v>0.68665333250980898</v>
      </c>
      <c r="D10" s="16">
        <v>0.71450739415487896</v>
      </c>
      <c r="E10" s="16">
        <v>0.651076877473168</v>
      </c>
      <c r="F10" s="16"/>
      <c r="G10" s="16">
        <v>0.53554618628002304</v>
      </c>
      <c r="H10" s="16">
        <v>0.73883823264466197</v>
      </c>
      <c r="I10" s="16">
        <v>0.91203634768827702</v>
      </c>
      <c r="J10" s="16"/>
      <c r="K10" s="16">
        <v>0.77419343899019399</v>
      </c>
      <c r="L10" s="16">
        <v>0.61228408999209505</v>
      </c>
      <c r="M10" s="16">
        <v>0.743515830266122</v>
      </c>
      <c r="N10" s="16">
        <v>0.53237757997435498</v>
      </c>
      <c r="O10" s="16"/>
      <c r="P10" s="16">
        <v>0.696522443297935</v>
      </c>
      <c r="Q10" s="16">
        <v>0.712140242000185</v>
      </c>
      <c r="R10" s="16">
        <v>0.92276665809551395</v>
      </c>
      <c r="S10" s="16">
        <v>0.609280695720127</v>
      </c>
      <c r="T10" s="16">
        <v>0.51016461439082705</v>
      </c>
      <c r="U10" s="16">
        <v>0.72332500404891098</v>
      </c>
      <c r="V10" s="16">
        <v>0.65833864474648396</v>
      </c>
      <c r="W10" s="16">
        <v>0.886462793801157</v>
      </c>
      <c r="X10" s="16">
        <v>0.65231551268658805</v>
      </c>
      <c r="Y10" s="16">
        <v>0.59517625029771404</v>
      </c>
      <c r="Z10" s="16">
        <v>0.70423070082105099</v>
      </c>
      <c r="AA10" s="16">
        <v>0.60585594772034801</v>
      </c>
      <c r="AB10" s="16"/>
      <c r="AC10" s="16">
        <v>0.6668959608899</v>
      </c>
      <c r="AD10" s="16">
        <v>0.66107251354032803</v>
      </c>
      <c r="AE10" s="16">
        <v>0.76040466294069198</v>
      </c>
      <c r="AF10" s="16">
        <v>0.71621185116766495</v>
      </c>
      <c r="AG10" s="16"/>
      <c r="AH10" s="16">
        <v>0.66565348046977602</v>
      </c>
      <c r="AI10" s="16">
        <v>0.71693637480174799</v>
      </c>
      <c r="AJ10" s="16">
        <v>0.71119837309683498</v>
      </c>
      <c r="AK10" s="16">
        <v>0.66111798291082502</v>
      </c>
      <c r="AL10" s="16"/>
      <c r="AM10" s="16">
        <v>0.65248049888447601</v>
      </c>
      <c r="AN10" s="16">
        <v>0.72696018420338304</v>
      </c>
      <c r="AO10" s="16">
        <v>0.67949724001701395</v>
      </c>
      <c r="AP10" s="16"/>
      <c r="AQ10" s="16">
        <v>0.76052913949341705</v>
      </c>
      <c r="AR10" s="16">
        <v>0.66017274167166995</v>
      </c>
      <c r="AS10" s="16">
        <v>0.563840766064993</v>
      </c>
      <c r="AT10" s="16">
        <v>0.50727126496238695</v>
      </c>
      <c r="AU10" s="16">
        <v>0.59443100975928698</v>
      </c>
      <c r="AV10" s="16"/>
      <c r="AW10" s="16" t="s">
        <v>137</v>
      </c>
      <c r="AX10" s="16" t="s">
        <v>137</v>
      </c>
      <c r="AY10" s="16" t="s">
        <v>137</v>
      </c>
      <c r="AZ10" s="16">
        <v>0.63889074501351495</v>
      </c>
      <c r="BA10" s="16">
        <v>0.77329883076553396</v>
      </c>
      <c r="BB10" s="16" t="s">
        <v>137</v>
      </c>
      <c r="BC10" s="16" t="s">
        <v>137</v>
      </c>
      <c r="BD10" s="16" t="s">
        <v>137</v>
      </c>
      <c r="BE10" s="16" t="s">
        <v>137</v>
      </c>
      <c r="BF10" s="16"/>
      <c r="BG10" s="16">
        <v>0.74383067490017896</v>
      </c>
      <c r="BH10" s="16">
        <v>0.64538394497813201</v>
      </c>
      <c r="BI10" s="16">
        <v>0.55302244306626103</v>
      </c>
      <c r="BJ10" s="16">
        <v>0.57771336194864797</v>
      </c>
      <c r="BK10" s="16">
        <v>0.77048900474712201</v>
      </c>
      <c r="BL10" s="16">
        <v>0</v>
      </c>
      <c r="BM10" s="16"/>
      <c r="BN10" s="16">
        <v>0.63291411399754505</v>
      </c>
      <c r="BO10" s="16">
        <v>0.73486371655204596</v>
      </c>
      <c r="BP10" s="16">
        <v>0.66378034853731804</v>
      </c>
      <c r="BQ10" s="16">
        <v>0.63008869625655295</v>
      </c>
      <c r="BR10" s="16">
        <v>0.72547360487818502</v>
      </c>
      <c r="BS10" s="16">
        <v>0.66507293887261199</v>
      </c>
      <c r="BT10" s="16"/>
      <c r="BU10" s="16">
        <v>0.72000338882314496</v>
      </c>
      <c r="BV10" s="16">
        <v>0.61914791407900105</v>
      </c>
      <c r="BW10" s="16"/>
      <c r="BX10" s="16">
        <v>0.77126324168171401</v>
      </c>
      <c r="BY10" s="16">
        <v>0.65679879058578505</v>
      </c>
      <c r="BZ10" s="16"/>
      <c r="CA10" s="16">
        <v>0.59976522750463901</v>
      </c>
      <c r="CB10" s="16">
        <v>0.73256169681467298</v>
      </c>
    </row>
    <row r="11" spans="2:80" x14ac:dyDescent="0.35">
      <c r="B11" s="17" t="s">
        <v>98</v>
      </c>
      <c r="C11" s="18">
        <v>5.6177053431945699E-2</v>
      </c>
      <c r="D11" s="18">
        <v>7.0242897387166603E-2</v>
      </c>
      <c r="E11" s="18">
        <v>3.8211527563516402E-2</v>
      </c>
      <c r="F11" s="18"/>
      <c r="G11" s="18">
        <v>6.6319656942001703E-2</v>
      </c>
      <c r="H11" s="18">
        <v>5.5579440408235502E-2</v>
      </c>
      <c r="I11" s="18">
        <v>3.3046222304878303E-2</v>
      </c>
      <c r="J11" s="18"/>
      <c r="K11" s="18">
        <v>3.6752009518999602E-2</v>
      </c>
      <c r="L11" s="18">
        <v>8.3693839504363501E-2</v>
      </c>
      <c r="M11" s="18">
        <v>1.50190922293551E-2</v>
      </c>
      <c r="N11" s="18">
        <v>9.86988582986153E-2</v>
      </c>
      <c r="O11" s="18"/>
      <c r="P11" s="18">
        <v>4.1352002071753498E-2</v>
      </c>
      <c r="Q11" s="18">
        <v>5.9528812551261003E-2</v>
      </c>
      <c r="R11" s="18">
        <v>0</v>
      </c>
      <c r="S11" s="18">
        <v>6.5821492998016706E-2</v>
      </c>
      <c r="T11" s="18">
        <v>0.14125638204949101</v>
      </c>
      <c r="U11" s="18">
        <v>3.3912847634138502E-2</v>
      </c>
      <c r="V11" s="18">
        <v>3.1637658891566202E-2</v>
      </c>
      <c r="W11" s="18">
        <v>0</v>
      </c>
      <c r="X11" s="18">
        <v>2.87283326623009E-2</v>
      </c>
      <c r="Y11" s="18">
        <v>8.0037090098835695E-2</v>
      </c>
      <c r="Z11" s="18">
        <v>0.17524658947656499</v>
      </c>
      <c r="AA11" s="18">
        <v>6.6656658069847899E-2</v>
      </c>
      <c r="AB11" s="18"/>
      <c r="AC11" s="18">
        <v>1.7053597192717599E-2</v>
      </c>
      <c r="AD11" s="18">
        <v>7.0041221029431694E-2</v>
      </c>
      <c r="AE11" s="18">
        <v>3.8862078641049E-2</v>
      </c>
      <c r="AF11" s="18">
        <v>5.2241083759896903E-2</v>
      </c>
      <c r="AG11" s="18"/>
      <c r="AH11" s="18">
        <v>6.3783888986748402E-2</v>
      </c>
      <c r="AI11" s="18">
        <v>4.4214003794757602E-2</v>
      </c>
      <c r="AJ11" s="18">
        <v>5.0288714369721897E-2</v>
      </c>
      <c r="AK11" s="18">
        <v>0</v>
      </c>
      <c r="AL11" s="18"/>
      <c r="AM11" s="18">
        <v>6.6676911930943897E-2</v>
      </c>
      <c r="AN11" s="18">
        <v>3.9086063652215897E-2</v>
      </c>
      <c r="AO11" s="18">
        <v>8.4391142079822998E-2</v>
      </c>
      <c r="AP11" s="18"/>
      <c r="AQ11" s="18">
        <v>3.6149951740851602E-2</v>
      </c>
      <c r="AR11" s="18">
        <v>6.6136888094216098E-2</v>
      </c>
      <c r="AS11" s="18">
        <v>8.6582961999720806E-2</v>
      </c>
      <c r="AT11" s="18">
        <v>0.17079438393085999</v>
      </c>
      <c r="AU11" s="18">
        <v>7.9824144750179404E-2</v>
      </c>
      <c r="AV11" s="18"/>
      <c r="AW11" s="18" t="s">
        <v>137</v>
      </c>
      <c r="AX11" s="18" t="s">
        <v>137</v>
      </c>
      <c r="AY11" s="18" t="s">
        <v>137</v>
      </c>
      <c r="AZ11" s="18">
        <v>6.33924090345373E-2</v>
      </c>
      <c r="BA11" s="18">
        <v>4.3087769244247398E-2</v>
      </c>
      <c r="BB11" s="18" t="s">
        <v>137</v>
      </c>
      <c r="BC11" s="18" t="s">
        <v>137</v>
      </c>
      <c r="BD11" s="18" t="s">
        <v>137</v>
      </c>
      <c r="BE11" s="18" t="s">
        <v>137</v>
      </c>
      <c r="BF11" s="18"/>
      <c r="BG11" s="18">
        <v>4.2668494312807601E-2</v>
      </c>
      <c r="BH11" s="18">
        <v>7.1957575087302106E-2</v>
      </c>
      <c r="BI11" s="18">
        <v>0</v>
      </c>
      <c r="BJ11" s="18">
        <v>8.72907332337758E-2</v>
      </c>
      <c r="BK11" s="18">
        <v>0.100656750147189</v>
      </c>
      <c r="BL11" s="18">
        <v>0</v>
      </c>
      <c r="BM11" s="18"/>
      <c r="BN11" s="18">
        <v>3.8822678890760402E-2</v>
      </c>
      <c r="BO11" s="18">
        <v>3.80729100125052E-2</v>
      </c>
      <c r="BP11" s="18">
        <v>0.112511593593058</v>
      </c>
      <c r="BQ11" s="18">
        <v>9.0074285001991494E-2</v>
      </c>
      <c r="BR11" s="18">
        <v>3.9832700772797297E-2</v>
      </c>
      <c r="BS11" s="18">
        <v>5.2723729491921202E-2</v>
      </c>
      <c r="BT11" s="18"/>
      <c r="BU11" s="18">
        <v>5.5871892067021499E-2</v>
      </c>
      <c r="BV11" s="18">
        <v>5.6794744911521602E-2</v>
      </c>
      <c r="BW11" s="18"/>
      <c r="BX11" s="18">
        <v>5.87124815351679E-2</v>
      </c>
      <c r="BY11" s="18">
        <v>5.5282429559354002E-2</v>
      </c>
      <c r="BZ11" s="18"/>
      <c r="CA11" s="18">
        <v>4.4321266845411898E-2</v>
      </c>
      <c r="CB11" s="18">
        <v>6.0582745755097499E-2</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223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215</v>
      </c>
      <c r="C9" s="16">
        <v>0.66221336010601295</v>
      </c>
      <c r="D9" s="16">
        <v>0.69025716144660798</v>
      </c>
      <c r="E9" s="16">
        <v>0.62639456103235203</v>
      </c>
      <c r="F9" s="16"/>
      <c r="G9" s="16">
        <v>0.62953848497921605</v>
      </c>
      <c r="H9" s="16">
        <v>0.68887401246470403</v>
      </c>
      <c r="I9" s="16">
        <v>0.66859260002665399</v>
      </c>
      <c r="J9" s="16"/>
      <c r="K9" s="16">
        <v>0.69282463886435897</v>
      </c>
      <c r="L9" s="16">
        <v>0.67786793278428603</v>
      </c>
      <c r="M9" s="16">
        <v>0.66772619340102701</v>
      </c>
      <c r="N9" s="16">
        <v>0.52102879224294096</v>
      </c>
      <c r="O9" s="16"/>
      <c r="P9" s="16">
        <v>0.69492588669107203</v>
      </c>
      <c r="Q9" s="16">
        <v>0.60028260742725603</v>
      </c>
      <c r="R9" s="16">
        <v>0.61479534677891501</v>
      </c>
      <c r="S9" s="16">
        <v>0.66882481640174296</v>
      </c>
      <c r="T9" s="16">
        <v>0.59984504431562002</v>
      </c>
      <c r="U9" s="16">
        <v>0.678899823856149</v>
      </c>
      <c r="V9" s="16">
        <v>0.59610306204977703</v>
      </c>
      <c r="W9" s="16">
        <v>0.80581068608802298</v>
      </c>
      <c r="X9" s="16">
        <v>0.52420670244173095</v>
      </c>
      <c r="Y9" s="16">
        <v>0.770865631930578</v>
      </c>
      <c r="Z9" s="16">
        <v>0.831137563388052</v>
      </c>
      <c r="AA9" s="16">
        <v>0.66221963660876904</v>
      </c>
      <c r="AB9" s="16"/>
      <c r="AC9" s="16">
        <v>0.48827588643886</v>
      </c>
      <c r="AD9" s="16">
        <v>0.70552777624472496</v>
      </c>
      <c r="AE9" s="16">
        <v>0.67710576498819397</v>
      </c>
      <c r="AF9" s="16">
        <v>0.73950181359701594</v>
      </c>
      <c r="AG9" s="16"/>
      <c r="AH9" s="16">
        <v>0.62833990121474703</v>
      </c>
      <c r="AI9" s="16">
        <v>0.65846639831278797</v>
      </c>
      <c r="AJ9" s="16">
        <v>0.816910384673185</v>
      </c>
      <c r="AK9" s="16">
        <v>0.79837780401664804</v>
      </c>
      <c r="AL9" s="16"/>
      <c r="AM9" s="16">
        <v>0.64210383904799395</v>
      </c>
      <c r="AN9" s="16">
        <v>0.68470391215665605</v>
      </c>
      <c r="AO9" s="16">
        <v>0.69118927179838296</v>
      </c>
      <c r="AP9" s="16"/>
      <c r="AQ9" s="16">
        <v>0.63803829427325198</v>
      </c>
      <c r="AR9" s="16">
        <v>0.674402378781367</v>
      </c>
      <c r="AS9" s="16">
        <v>0.78385713635913201</v>
      </c>
      <c r="AT9" s="16">
        <v>0.498996643978321</v>
      </c>
      <c r="AU9" s="16">
        <v>0.74033736150198903</v>
      </c>
      <c r="AV9" s="16"/>
      <c r="AW9" s="16" t="s">
        <v>137</v>
      </c>
      <c r="AX9" s="16" t="s">
        <v>137</v>
      </c>
      <c r="AY9" s="16" t="s">
        <v>137</v>
      </c>
      <c r="AZ9" s="16">
        <v>0.71302145931330996</v>
      </c>
      <c r="BA9" s="16">
        <v>0.57004303806087397</v>
      </c>
      <c r="BB9" s="16" t="s">
        <v>137</v>
      </c>
      <c r="BC9" s="16" t="s">
        <v>137</v>
      </c>
      <c r="BD9" s="16" t="s">
        <v>137</v>
      </c>
      <c r="BE9" s="16" t="s">
        <v>137</v>
      </c>
      <c r="BF9" s="16"/>
      <c r="BG9" s="16">
        <v>0.64137215262450797</v>
      </c>
      <c r="BH9" s="16">
        <v>0.70001875905946698</v>
      </c>
      <c r="BI9" s="16">
        <v>0.51296781647913803</v>
      </c>
      <c r="BJ9" s="16">
        <v>0.71980665054127202</v>
      </c>
      <c r="BK9" s="16">
        <v>0.720974884437105</v>
      </c>
      <c r="BL9" s="16">
        <v>0.28962383555124799</v>
      </c>
      <c r="BM9" s="16"/>
      <c r="BN9" s="16">
        <v>0.72487227840357105</v>
      </c>
      <c r="BO9" s="16">
        <v>0.63738964767167505</v>
      </c>
      <c r="BP9" s="16">
        <v>0.65626845892915897</v>
      </c>
      <c r="BQ9" s="16">
        <v>0.74996021342723695</v>
      </c>
      <c r="BR9" s="16">
        <v>0.58194859046513803</v>
      </c>
      <c r="BS9" s="16">
        <v>0.49715268079715103</v>
      </c>
      <c r="BT9" s="16"/>
      <c r="BU9" s="16">
        <v>0.67850580947479799</v>
      </c>
      <c r="BV9" s="16">
        <v>0.62923504661924501</v>
      </c>
      <c r="BW9" s="16"/>
      <c r="BX9" s="16">
        <v>0.64144552296244295</v>
      </c>
      <c r="BY9" s="16">
        <v>0.66954127560364496</v>
      </c>
      <c r="BZ9" s="16"/>
      <c r="CA9" s="16">
        <v>0.66390952117158897</v>
      </c>
      <c r="CB9" s="16">
        <v>0.66997616114413105</v>
      </c>
    </row>
    <row r="10" spans="2:80" x14ac:dyDescent="0.35">
      <c r="B10" s="17" t="s">
        <v>216</v>
      </c>
      <c r="C10" s="16">
        <v>0.233416869952184</v>
      </c>
      <c r="D10" s="16">
        <v>0.219911510993195</v>
      </c>
      <c r="E10" s="16">
        <v>0.25066651928090999</v>
      </c>
      <c r="F10" s="16"/>
      <c r="G10" s="16">
        <v>0.233663075343645</v>
      </c>
      <c r="H10" s="16">
        <v>0.25333150776280999</v>
      </c>
      <c r="I10" s="16">
        <v>0.17795723138111899</v>
      </c>
      <c r="J10" s="16"/>
      <c r="K10" s="16">
        <v>0.20610067572989799</v>
      </c>
      <c r="L10" s="16">
        <v>0.182219917369248</v>
      </c>
      <c r="M10" s="16">
        <v>0.28322808371413299</v>
      </c>
      <c r="N10" s="16">
        <v>0.37959625060550001</v>
      </c>
      <c r="O10" s="16"/>
      <c r="P10" s="16">
        <v>0.18350003334508599</v>
      </c>
      <c r="Q10" s="16">
        <v>0.27691825863416603</v>
      </c>
      <c r="R10" s="16">
        <v>0.26385458240249998</v>
      </c>
      <c r="S10" s="16">
        <v>0.26549937835262899</v>
      </c>
      <c r="T10" s="16">
        <v>0.25620169725119701</v>
      </c>
      <c r="U10" s="16">
        <v>0.208740828106977</v>
      </c>
      <c r="V10" s="16">
        <v>0.34291791639020502</v>
      </c>
      <c r="W10" s="16">
        <v>0.15258496017232001</v>
      </c>
      <c r="X10" s="16">
        <v>0.32691109912010202</v>
      </c>
      <c r="Y10" s="16">
        <v>0.15155066600359901</v>
      </c>
      <c r="Z10" s="16">
        <v>5.6645313594115898E-2</v>
      </c>
      <c r="AA10" s="16">
        <v>0.27112370532138302</v>
      </c>
      <c r="AB10" s="16"/>
      <c r="AC10" s="16">
        <v>0.33059303529748602</v>
      </c>
      <c r="AD10" s="16">
        <v>0.227247216606036</v>
      </c>
      <c r="AE10" s="16">
        <v>0.20849590955581901</v>
      </c>
      <c r="AF10" s="16">
        <v>0.185152754011223</v>
      </c>
      <c r="AG10" s="16"/>
      <c r="AH10" s="16">
        <v>0.27019599065182998</v>
      </c>
      <c r="AI10" s="16">
        <v>0.225431486509932</v>
      </c>
      <c r="AJ10" s="16">
        <v>0.120230431742874</v>
      </c>
      <c r="AK10" s="16">
        <v>0.20162219598335199</v>
      </c>
      <c r="AL10" s="16"/>
      <c r="AM10" s="16">
        <v>0.259727155596569</v>
      </c>
      <c r="AN10" s="16">
        <v>0.20783104348831299</v>
      </c>
      <c r="AO10" s="16">
        <v>0.20714592934564399</v>
      </c>
      <c r="AP10" s="16"/>
      <c r="AQ10" s="16">
        <v>0.25707081872821302</v>
      </c>
      <c r="AR10" s="16">
        <v>0.23332540660495699</v>
      </c>
      <c r="AS10" s="16">
        <v>8.9266905100119101E-2</v>
      </c>
      <c r="AT10" s="16">
        <v>0.501003356021679</v>
      </c>
      <c r="AU10" s="16">
        <v>0.13924785265635201</v>
      </c>
      <c r="AV10" s="16"/>
      <c r="AW10" s="16" t="s">
        <v>137</v>
      </c>
      <c r="AX10" s="16" t="s">
        <v>137</v>
      </c>
      <c r="AY10" s="16" t="s">
        <v>137</v>
      </c>
      <c r="AZ10" s="16">
        <v>0.20392296437364499</v>
      </c>
      <c r="BA10" s="16">
        <v>0.28692138631780401</v>
      </c>
      <c r="BB10" s="16" t="s">
        <v>137</v>
      </c>
      <c r="BC10" s="16" t="s">
        <v>137</v>
      </c>
      <c r="BD10" s="16" t="s">
        <v>137</v>
      </c>
      <c r="BE10" s="16" t="s">
        <v>137</v>
      </c>
      <c r="BF10" s="16"/>
      <c r="BG10" s="16">
        <v>0.24087072143194599</v>
      </c>
      <c r="BH10" s="16">
        <v>0.19880935145951301</v>
      </c>
      <c r="BI10" s="16">
        <v>0.43437200687261701</v>
      </c>
      <c r="BJ10" s="16">
        <v>0.192902616224952</v>
      </c>
      <c r="BK10" s="16">
        <v>0.20027943338744</v>
      </c>
      <c r="BL10" s="16">
        <v>0.411853415384699</v>
      </c>
      <c r="BM10" s="16"/>
      <c r="BN10" s="16">
        <v>0.209198926829788</v>
      </c>
      <c r="BO10" s="16">
        <v>0.23655358258998299</v>
      </c>
      <c r="BP10" s="16">
        <v>0.21591104899449201</v>
      </c>
      <c r="BQ10" s="16">
        <v>0.213411494284522</v>
      </c>
      <c r="BR10" s="16">
        <v>0.24159458557225599</v>
      </c>
      <c r="BS10" s="16">
        <v>0.39807868372717498</v>
      </c>
      <c r="BT10" s="16"/>
      <c r="BU10" s="16">
        <v>0.22605651867576401</v>
      </c>
      <c r="BV10" s="16">
        <v>0.248315303347445</v>
      </c>
      <c r="BW10" s="16"/>
      <c r="BX10" s="16">
        <v>0.25129897967051801</v>
      </c>
      <c r="BY10" s="16">
        <v>0.22710718117576301</v>
      </c>
      <c r="BZ10" s="16"/>
      <c r="CA10" s="16">
        <v>0.236427579681113</v>
      </c>
      <c r="CB10" s="16">
        <v>0.22377726374653301</v>
      </c>
    </row>
    <row r="11" spans="2:80" x14ac:dyDescent="0.35">
      <c r="B11" s="17" t="s">
        <v>98</v>
      </c>
      <c r="C11" s="18">
        <v>0.104369769941803</v>
      </c>
      <c r="D11" s="18">
        <v>8.9831327560197294E-2</v>
      </c>
      <c r="E11" s="18">
        <v>0.12293891968673901</v>
      </c>
      <c r="F11" s="18"/>
      <c r="G11" s="18">
        <v>0.13679843967714</v>
      </c>
      <c r="H11" s="18">
        <v>5.7794479772486099E-2</v>
      </c>
      <c r="I11" s="18">
        <v>0.15345016859222699</v>
      </c>
      <c r="J11" s="18"/>
      <c r="K11" s="18">
        <v>0.10107468540574401</v>
      </c>
      <c r="L11" s="18">
        <v>0.13991214984646599</v>
      </c>
      <c r="M11" s="18">
        <v>4.9045722884839701E-2</v>
      </c>
      <c r="N11" s="18">
        <v>9.9374957151559806E-2</v>
      </c>
      <c r="O11" s="18"/>
      <c r="P11" s="18">
        <v>0.12157407996384199</v>
      </c>
      <c r="Q11" s="18">
        <v>0.122799133938578</v>
      </c>
      <c r="R11" s="18">
        <v>0.12135007081858599</v>
      </c>
      <c r="S11" s="18">
        <v>6.5675805245627897E-2</v>
      </c>
      <c r="T11" s="18">
        <v>0.14395325843318399</v>
      </c>
      <c r="U11" s="18">
        <v>0.112359348036874</v>
      </c>
      <c r="V11" s="18">
        <v>6.0979021560017402E-2</v>
      </c>
      <c r="W11" s="18">
        <v>4.1604353739656499E-2</v>
      </c>
      <c r="X11" s="18">
        <v>0.148882198438167</v>
      </c>
      <c r="Y11" s="18">
        <v>7.7583702065823199E-2</v>
      </c>
      <c r="Z11" s="18">
        <v>0.112217123017832</v>
      </c>
      <c r="AA11" s="18">
        <v>6.6656658069847899E-2</v>
      </c>
      <c r="AB11" s="18"/>
      <c r="AC11" s="18">
        <v>0.18113107826365399</v>
      </c>
      <c r="AD11" s="18">
        <v>6.72250071492385E-2</v>
      </c>
      <c r="AE11" s="18">
        <v>0.11439832545598801</v>
      </c>
      <c r="AF11" s="18">
        <v>7.5345432391761502E-2</v>
      </c>
      <c r="AG11" s="18"/>
      <c r="AH11" s="18">
        <v>0.10146410813342201</v>
      </c>
      <c r="AI11" s="18">
        <v>0.11610211517728</v>
      </c>
      <c r="AJ11" s="18">
        <v>6.2859183583941297E-2</v>
      </c>
      <c r="AK11" s="18">
        <v>0</v>
      </c>
      <c r="AL11" s="18"/>
      <c r="AM11" s="18">
        <v>9.81690053554371E-2</v>
      </c>
      <c r="AN11" s="18">
        <v>0.107465044355031</v>
      </c>
      <c r="AO11" s="18">
        <v>0.101664798855973</v>
      </c>
      <c r="AP11" s="18"/>
      <c r="AQ11" s="18">
        <v>0.10489088699853499</v>
      </c>
      <c r="AR11" s="18">
        <v>9.2272214613675504E-2</v>
      </c>
      <c r="AS11" s="18">
        <v>0.12687595854074901</v>
      </c>
      <c r="AT11" s="18">
        <v>0</v>
      </c>
      <c r="AU11" s="18">
        <v>0.120414785841659</v>
      </c>
      <c r="AV11" s="18"/>
      <c r="AW11" s="18" t="s">
        <v>137</v>
      </c>
      <c r="AX11" s="18" t="s">
        <v>137</v>
      </c>
      <c r="AY11" s="18" t="s">
        <v>137</v>
      </c>
      <c r="AZ11" s="18">
        <v>8.3055576313044804E-2</v>
      </c>
      <c r="BA11" s="18">
        <v>0.14303557562132199</v>
      </c>
      <c r="BB11" s="18" t="s">
        <v>137</v>
      </c>
      <c r="BC11" s="18" t="s">
        <v>137</v>
      </c>
      <c r="BD11" s="18" t="s">
        <v>137</v>
      </c>
      <c r="BE11" s="18" t="s">
        <v>137</v>
      </c>
      <c r="BF11" s="18"/>
      <c r="BG11" s="18">
        <v>0.11775712594354699</v>
      </c>
      <c r="BH11" s="18">
        <v>0.101171889481021</v>
      </c>
      <c r="BI11" s="18">
        <v>5.2660176648245197E-2</v>
      </c>
      <c r="BJ11" s="18">
        <v>8.72907332337758E-2</v>
      </c>
      <c r="BK11" s="18">
        <v>7.8745682175455106E-2</v>
      </c>
      <c r="BL11" s="18">
        <v>0.29852274906405302</v>
      </c>
      <c r="BM11" s="18"/>
      <c r="BN11" s="18">
        <v>6.5928794766641194E-2</v>
      </c>
      <c r="BO11" s="18">
        <v>0.12605676973834201</v>
      </c>
      <c r="BP11" s="18">
        <v>0.12782049207634899</v>
      </c>
      <c r="BQ11" s="18">
        <v>3.6628292288240501E-2</v>
      </c>
      <c r="BR11" s="18">
        <v>0.17645682396260701</v>
      </c>
      <c r="BS11" s="18">
        <v>0.104768635475675</v>
      </c>
      <c r="BT11" s="18"/>
      <c r="BU11" s="18">
        <v>9.54376718494373E-2</v>
      </c>
      <c r="BV11" s="18">
        <v>0.12244965003331</v>
      </c>
      <c r="BW11" s="18"/>
      <c r="BX11" s="18">
        <v>0.107255497367039</v>
      </c>
      <c r="BY11" s="18">
        <v>0.10335154322059199</v>
      </c>
      <c r="BZ11" s="18"/>
      <c r="CA11" s="18">
        <v>9.9662899147297299E-2</v>
      </c>
      <c r="CB11" s="18">
        <v>0.10624657510933599</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224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215</v>
      </c>
      <c r="C9" s="16">
        <v>0.79229515056006505</v>
      </c>
      <c r="D9" s="16">
        <v>0.78594961018689502</v>
      </c>
      <c r="E9" s="16">
        <v>0.80039995892323701</v>
      </c>
      <c r="F9" s="16"/>
      <c r="G9" s="16">
        <v>0.75320024372463501</v>
      </c>
      <c r="H9" s="16">
        <v>0.81278273680675905</v>
      </c>
      <c r="I9" s="16">
        <v>0.83136242962806095</v>
      </c>
      <c r="J9" s="16"/>
      <c r="K9" s="16">
        <v>0.85529107024943996</v>
      </c>
      <c r="L9" s="16">
        <v>0.72698475989440703</v>
      </c>
      <c r="M9" s="16">
        <v>0.86047290623746797</v>
      </c>
      <c r="N9" s="16">
        <v>0.67651341797463505</v>
      </c>
      <c r="O9" s="16"/>
      <c r="P9" s="16">
        <v>0.77226653035359905</v>
      </c>
      <c r="Q9" s="16">
        <v>0.861747828419968</v>
      </c>
      <c r="R9" s="16">
        <v>0.76623094730518404</v>
      </c>
      <c r="S9" s="16">
        <v>0.70054574769606703</v>
      </c>
      <c r="T9" s="16">
        <v>0.71463217781176103</v>
      </c>
      <c r="U9" s="16">
        <v>0.78204729968195796</v>
      </c>
      <c r="V9" s="16">
        <v>0.84702582267939197</v>
      </c>
      <c r="W9" s="16">
        <v>0.88801224504639098</v>
      </c>
      <c r="X9" s="16">
        <v>0.73743112128159405</v>
      </c>
      <c r="Y9" s="16">
        <v>0.77030783121880497</v>
      </c>
      <c r="Z9" s="16">
        <v>0.94425498059878399</v>
      </c>
      <c r="AA9" s="16">
        <v>0.73726482773719804</v>
      </c>
      <c r="AB9" s="16"/>
      <c r="AC9" s="16">
        <v>0.71828366622614304</v>
      </c>
      <c r="AD9" s="16">
        <v>0.71853291124308905</v>
      </c>
      <c r="AE9" s="16">
        <v>0.89903819634063797</v>
      </c>
      <c r="AF9" s="16">
        <v>0.87685805110606796</v>
      </c>
      <c r="AG9" s="16"/>
      <c r="AH9" s="16">
        <v>0.79443721629572694</v>
      </c>
      <c r="AI9" s="16">
        <v>0.77498542629134204</v>
      </c>
      <c r="AJ9" s="16">
        <v>0.82123822252749901</v>
      </c>
      <c r="AK9" s="16">
        <v>0.91101859280528197</v>
      </c>
      <c r="AL9" s="16"/>
      <c r="AM9" s="16">
        <v>0.78165156001037095</v>
      </c>
      <c r="AN9" s="16">
        <v>0.80376288316016697</v>
      </c>
      <c r="AO9" s="16">
        <v>0.79296542944250203</v>
      </c>
      <c r="AP9" s="16"/>
      <c r="AQ9" s="16">
        <v>0.80935208017235905</v>
      </c>
      <c r="AR9" s="16">
        <v>0.84012484169596102</v>
      </c>
      <c r="AS9" s="16">
        <v>0.73166443939798897</v>
      </c>
      <c r="AT9" s="16">
        <v>1</v>
      </c>
      <c r="AU9" s="16">
        <v>0.66812353162308802</v>
      </c>
      <c r="AV9" s="16"/>
      <c r="AW9" s="16" t="s">
        <v>137</v>
      </c>
      <c r="AX9" s="16" t="s">
        <v>137</v>
      </c>
      <c r="AY9" s="16" t="s">
        <v>137</v>
      </c>
      <c r="AZ9" s="16">
        <v>0.81870384434841803</v>
      </c>
      <c r="BA9" s="16">
        <v>0.74438747738904398</v>
      </c>
      <c r="BB9" s="16" t="s">
        <v>137</v>
      </c>
      <c r="BC9" s="16" t="s">
        <v>137</v>
      </c>
      <c r="BD9" s="16" t="s">
        <v>137</v>
      </c>
      <c r="BE9" s="16" t="s">
        <v>137</v>
      </c>
      <c r="BF9" s="16"/>
      <c r="BG9" s="16">
        <v>0.79684036480627196</v>
      </c>
      <c r="BH9" s="16">
        <v>0.80144783231220096</v>
      </c>
      <c r="BI9" s="16">
        <v>0.73144393084197201</v>
      </c>
      <c r="BJ9" s="16">
        <v>0.86952691294863704</v>
      </c>
      <c r="BK9" s="16">
        <v>0.70506851497806</v>
      </c>
      <c r="BL9" s="16">
        <v>1</v>
      </c>
      <c r="BM9" s="16"/>
      <c r="BN9" s="16">
        <v>0.72819511226114098</v>
      </c>
      <c r="BO9" s="16">
        <v>0.83532535559064203</v>
      </c>
      <c r="BP9" s="16">
        <v>0.78868498116106101</v>
      </c>
      <c r="BQ9" s="16">
        <v>0.79095734107388205</v>
      </c>
      <c r="BR9" s="16">
        <v>0.73254188911199802</v>
      </c>
      <c r="BS9" s="16">
        <v>0.77243847363180096</v>
      </c>
      <c r="BT9" s="16"/>
      <c r="BU9" s="16">
        <v>0.87008539164869902</v>
      </c>
      <c r="BV9" s="16">
        <v>0.634836262779362</v>
      </c>
      <c r="BW9" s="16"/>
      <c r="BX9" s="16">
        <v>0.91794311836465303</v>
      </c>
      <c r="BY9" s="16">
        <v>0.747960360944949</v>
      </c>
      <c r="BZ9" s="16"/>
      <c r="CA9" s="16">
        <v>0.75300035232314799</v>
      </c>
      <c r="CB9" s="16">
        <v>0.80920192534171498</v>
      </c>
    </row>
    <row r="10" spans="2:80" x14ac:dyDescent="0.35">
      <c r="B10" s="17" t="s">
        <v>216</v>
      </c>
      <c r="C10" s="16">
        <v>0.12919624516091199</v>
      </c>
      <c r="D10" s="16">
        <v>0.14182227222191701</v>
      </c>
      <c r="E10" s="16">
        <v>0.113069717915046</v>
      </c>
      <c r="F10" s="16"/>
      <c r="G10" s="16">
        <v>0.170607519671229</v>
      </c>
      <c r="H10" s="16">
        <v>0.117156254911838</v>
      </c>
      <c r="I10" s="16">
        <v>6.12000704005373E-2</v>
      </c>
      <c r="J10" s="16"/>
      <c r="K10" s="16">
        <v>9.8841212150998198E-2</v>
      </c>
      <c r="L10" s="16">
        <v>0.16722061818813599</v>
      </c>
      <c r="M10" s="16">
        <v>9.4843538283592904E-2</v>
      </c>
      <c r="N10" s="16">
        <v>0.17191536941247601</v>
      </c>
      <c r="O10" s="16"/>
      <c r="P10" s="16">
        <v>0.16630901405617199</v>
      </c>
      <c r="Q10" s="16">
        <v>7.6972549287206302E-2</v>
      </c>
      <c r="R10" s="16">
        <v>0.15106029522558401</v>
      </c>
      <c r="S10" s="16">
        <v>0.13181399713197101</v>
      </c>
      <c r="T10" s="16">
        <v>0.10586532576695901</v>
      </c>
      <c r="U10" s="16">
        <v>0.13950619991530699</v>
      </c>
      <c r="V10" s="16">
        <v>9.1091241550366603E-2</v>
      </c>
      <c r="W10" s="16">
        <v>0.11198775495360901</v>
      </c>
      <c r="X10" s="16">
        <v>0.203293758362317</v>
      </c>
      <c r="Y10" s="16">
        <v>0.15251238413505999</v>
      </c>
      <c r="Z10" s="16">
        <v>5.5745019401215602E-2</v>
      </c>
      <c r="AA10" s="16">
        <v>0.13140888001685</v>
      </c>
      <c r="AB10" s="16"/>
      <c r="AC10" s="16">
        <v>0.13784720339280701</v>
      </c>
      <c r="AD10" s="16">
        <v>0.17279253517465601</v>
      </c>
      <c r="AE10" s="16">
        <v>8.3424512925714303E-2</v>
      </c>
      <c r="AF10" s="16">
        <v>0.10355943027801499</v>
      </c>
      <c r="AG10" s="16"/>
      <c r="AH10" s="16">
        <v>0.115570231474422</v>
      </c>
      <c r="AI10" s="16">
        <v>0.160527898653019</v>
      </c>
      <c r="AJ10" s="16">
        <v>0.12267977891279</v>
      </c>
      <c r="AK10" s="16">
        <v>8.8981407194718296E-2</v>
      </c>
      <c r="AL10" s="16"/>
      <c r="AM10" s="16">
        <v>0.14776119296812701</v>
      </c>
      <c r="AN10" s="16">
        <v>0.12464405484633</v>
      </c>
      <c r="AO10" s="16">
        <v>3.1390833417272702E-2</v>
      </c>
      <c r="AP10" s="16"/>
      <c r="AQ10" s="16">
        <v>0.13235472274774199</v>
      </c>
      <c r="AR10" s="16">
        <v>8.3877438021251596E-2</v>
      </c>
      <c r="AS10" s="16">
        <v>0.197309116772554</v>
      </c>
      <c r="AT10" s="16">
        <v>0</v>
      </c>
      <c r="AU10" s="16">
        <v>0.134665462059084</v>
      </c>
      <c r="AV10" s="16"/>
      <c r="AW10" s="16" t="s">
        <v>137</v>
      </c>
      <c r="AX10" s="16" t="s">
        <v>137</v>
      </c>
      <c r="AY10" s="16" t="s">
        <v>137</v>
      </c>
      <c r="AZ10" s="16">
        <v>0.123271589963487</v>
      </c>
      <c r="BA10" s="16">
        <v>0.139944086274296</v>
      </c>
      <c r="BB10" s="16" t="s">
        <v>137</v>
      </c>
      <c r="BC10" s="16" t="s">
        <v>137</v>
      </c>
      <c r="BD10" s="16" t="s">
        <v>137</v>
      </c>
      <c r="BE10" s="16" t="s">
        <v>137</v>
      </c>
      <c r="BF10" s="16"/>
      <c r="BG10" s="16">
        <v>0.14224695782375499</v>
      </c>
      <c r="BH10" s="16">
        <v>0.100043708399069</v>
      </c>
      <c r="BI10" s="16">
        <v>0.22948211147935199</v>
      </c>
      <c r="BJ10" s="16">
        <v>0.13047308705136301</v>
      </c>
      <c r="BK10" s="16">
        <v>0.109510669219338</v>
      </c>
      <c r="BL10" s="16">
        <v>0</v>
      </c>
      <c r="BM10" s="16"/>
      <c r="BN10" s="16">
        <v>0.173451959878414</v>
      </c>
      <c r="BO10" s="16">
        <v>0.118656030746631</v>
      </c>
      <c r="BP10" s="16">
        <v>7.7220165525064499E-2</v>
      </c>
      <c r="BQ10" s="16">
        <v>0.123093341225883</v>
      </c>
      <c r="BR10" s="16">
        <v>0.14673056564708201</v>
      </c>
      <c r="BS10" s="16">
        <v>0.176265474464077</v>
      </c>
      <c r="BT10" s="16"/>
      <c r="BU10" s="16">
        <v>8.2825842040120098E-2</v>
      </c>
      <c r="BV10" s="16">
        <v>0.223056760299609</v>
      </c>
      <c r="BW10" s="16"/>
      <c r="BX10" s="16">
        <v>4.0092931658917502E-2</v>
      </c>
      <c r="BY10" s="16">
        <v>0.16063628137593799</v>
      </c>
      <c r="BZ10" s="16"/>
      <c r="CA10" s="16">
        <v>0.16097675343418599</v>
      </c>
      <c r="CB10" s="16">
        <v>0.116942022623577</v>
      </c>
    </row>
    <row r="11" spans="2:80" x14ac:dyDescent="0.35">
      <c r="B11" s="17" t="s">
        <v>98</v>
      </c>
      <c r="C11" s="18">
        <v>7.8508604279023203E-2</v>
      </c>
      <c r="D11" s="18">
        <v>7.2228117591188606E-2</v>
      </c>
      <c r="E11" s="18">
        <v>8.6530323161716702E-2</v>
      </c>
      <c r="F11" s="18"/>
      <c r="G11" s="18">
        <v>7.6192236604136099E-2</v>
      </c>
      <c r="H11" s="18">
        <v>7.0061008281402798E-2</v>
      </c>
      <c r="I11" s="18">
        <v>0.10743749997140201</v>
      </c>
      <c r="J11" s="18"/>
      <c r="K11" s="18">
        <v>4.5867717599562097E-2</v>
      </c>
      <c r="L11" s="18">
        <v>0.10579462191745601</v>
      </c>
      <c r="M11" s="18">
        <v>4.4683555478938701E-2</v>
      </c>
      <c r="N11" s="18">
        <v>0.151571212612889</v>
      </c>
      <c r="O11" s="18"/>
      <c r="P11" s="18">
        <v>6.14244555902295E-2</v>
      </c>
      <c r="Q11" s="18">
        <v>6.1279622292825603E-2</v>
      </c>
      <c r="R11" s="18">
        <v>8.2708757469231897E-2</v>
      </c>
      <c r="S11" s="18">
        <v>0.16764025517196199</v>
      </c>
      <c r="T11" s="18">
        <v>0.17950249642127999</v>
      </c>
      <c r="U11" s="18">
        <v>7.84465004027355E-2</v>
      </c>
      <c r="V11" s="18">
        <v>6.1882935770241503E-2</v>
      </c>
      <c r="W11" s="18">
        <v>0</v>
      </c>
      <c r="X11" s="18">
        <v>5.9275120356088701E-2</v>
      </c>
      <c r="Y11" s="18">
        <v>7.7179784646135105E-2</v>
      </c>
      <c r="Z11" s="18">
        <v>0</v>
      </c>
      <c r="AA11" s="18">
        <v>0.13132629224595299</v>
      </c>
      <c r="AB11" s="18"/>
      <c r="AC11" s="18">
        <v>0.14386913038105001</v>
      </c>
      <c r="AD11" s="18">
        <v>0.108674553582254</v>
      </c>
      <c r="AE11" s="18">
        <v>1.7537290733648101E-2</v>
      </c>
      <c r="AF11" s="18">
        <v>1.9582518615917199E-2</v>
      </c>
      <c r="AG11" s="18"/>
      <c r="AH11" s="18">
        <v>8.99925522298506E-2</v>
      </c>
      <c r="AI11" s="18">
        <v>6.4486675055638806E-2</v>
      </c>
      <c r="AJ11" s="18">
        <v>5.6081998559711299E-2</v>
      </c>
      <c r="AK11" s="18">
        <v>0</v>
      </c>
      <c r="AL11" s="18"/>
      <c r="AM11" s="18">
        <v>7.0587247021502902E-2</v>
      </c>
      <c r="AN11" s="18">
        <v>7.1593061993502793E-2</v>
      </c>
      <c r="AO11" s="18">
        <v>0.17564373714022499</v>
      </c>
      <c r="AP11" s="18"/>
      <c r="AQ11" s="18">
        <v>5.8293197079898398E-2</v>
      </c>
      <c r="AR11" s="18">
        <v>7.5997720282787798E-2</v>
      </c>
      <c r="AS11" s="18">
        <v>7.1026443829457497E-2</v>
      </c>
      <c r="AT11" s="18">
        <v>0</v>
      </c>
      <c r="AU11" s="18">
        <v>0.19721100631782801</v>
      </c>
      <c r="AV11" s="18"/>
      <c r="AW11" s="18" t="s">
        <v>137</v>
      </c>
      <c r="AX11" s="18" t="s">
        <v>137</v>
      </c>
      <c r="AY11" s="18" t="s">
        <v>137</v>
      </c>
      <c r="AZ11" s="18">
        <v>5.8024565688094797E-2</v>
      </c>
      <c r="BA11" s="18">
        <v>0.115668436336661</v>
      </c>
      <c r="BB11" s="18" t="s">
        <v>137</v>
      </c>
      <c r="BC11" s="18" t="s">
        <v>137</v>
      </c>
      <c r="BD11" s="18" t="s">
        <v>137</v>
      </c>
      <c r="BE11" s="18" t="s">
        <v>137</v>
      </c>
      <c r="BF11" s="18"/>
      <c r="BG11" s="18">
        <v>6.0912677369973002E-2</v>
      </c>
      <c r="BH11" s="18">
        <v>9.8508459288729894E-2</v>
      </c>
      <c r="BI11" s="18">
        <v>3.90739576786759E-2</v>
      </c>
      <c r="BJ11" s="18">
        <v>0</v>
      </c>
      <c r="BK11" s="18">
        <v>0.185420815802602</v>
      </c>
      <c r="BL11" s="18">
        <v>0</v>
      </c>
      <c r="BM11" s="18"/>
      <c r="BN11" s="18">
        <v>9.8352927860444805E-2</v>
      </c>
      <c r="BO11" s="18">
        <v>4.6018613662727498E-2</v>
      </c>
      <c r="BP11" s="18">
        <v>0.134094853313875</v>
      </c>
      <c r="BQ11" s="18">
        <v>8.5949317700234201E-2</v>
      </c>
      <c r="BR11" s="18">
        <v>0.12072754524092</v>
      </c>
      <c r="BS11" s="18">
        <v>5.1296051904121599E-2</v>
      </c>
      <c r="BT11" s="18"/>
      <c r="BU11" s="18">
        <v>4.7088766311180398E-2</v>
      </c>
      <c r="BV11" s="18">
        <v>0.142106976921028</v>
      </c>
      <c r="BW11" s="18"/>
      <c r="BX11" s="18">
        <v>4.1963949976429597E-2</v>
      </c>
      <c r="BY11" s="18">
        <v>9.1403357679113298E-2</v>
      </c>
      <c r="BZ11" s="18"/>
      <c r="CA11" s="18">
        <v>8.6022894242666098E-2</v>
      </c>
      <c r="CB11" s="18">
        <v>7.3856052034707104E-2</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225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215</v>
      </c>
      <c r="C9" s="16">
        <v>0.38168452399466901</v>
      </c>
      <c r="D9" s="16">
        <v>0.36739469394801899</v>
      </c>
      <c r="E9" s="16">
        <v>0.39993613493076602</v>
      </c>
      <c r="F9" s="16"/>
      <c r="G9" s="16">
        <v>0.400946618669551</v>
      </c>
      <c r="H9" s="16">
        <v>0.381902744022378</v>
      </c>
      <c r="I9" s="16">
        <v>0.33402861866280498</v>
      </c>
      <c r="J9" s="16"/>
      <c r="K9" s="16">
        <v>0.44065696225205098</v>
      </c>
      <c r="L9" s="16">
        <v>0.34072841250314301</v>
      </c>
      <c r="M9" s="16">
        <v>0.34035014932166202</v>
      </c>
      <c r="N9" s="16">
        <v>0.34331475637426601</v>
      </c>
      <c r="O9" s="16"/>
      <c r="P9" s="16">
        <v>0.46781528962956898</v>
      </c>
      <c r="Q9" s="16">
        <v>0.289806411821393</v>
      </c>
      <c r="R9" s="16">
        <v>0.38560831356451403</v>
      </c>
      <c r="S9" s="16">
        <v>0.30448103365098</v>
      </c>
      <c r="T9" s="16">
        <v>0.209874747296005</v>
      </c>
      <c r="U9" s="16">
        <v>0.38869354644126503</v>
      </c>
      <c r="V9" s="16">
        <v>0.50349497542478705</v>
      </c>
      <c r="W9" s="16">
        <v>0.38173270409503302</v>
      </c>
      <c r="X9" s="16">
        <v>0.464503001611344</v>
      </c>
      <c r="Y9" s="16">
        <v>0.33078654327474</v>
      </c>
      <c r="Z9" s="16">
        <v>0.41863563335933002</v>
      </c>
      <c r="AA9" s="16">
        <v>0.46530021239129199</v>
      </c>
      <c r="AB9" s="16"/>
      <c r="AC9" s="16">
        <v>0.346460830072782</v>
      </c>
      <c r="AD9" s="16">
        <v>0.34719607826013998</v>
      </c>
      <c r="AE9" s="16">
        <v>0.41477313907706398</v>
      </c>
      <c r="AF9" s="16">
        <v>0.44291849759954399</v>
      </c>
      <c r="AG9" s="16"/>
      <c r="AH9" s="16">
        <v>0.31905896430261699</v>
      </c>
      <c r="AI9" s="16">
        <v>0.43576128763286998</v>
      </c>
      <c r="AJ9" s="16">
        <v>0.56737814656894503</v>
      </c>
      <c r="AK9" s="16">
        <v>0.29189316510542102</v>
      </c>
      <c r="AL9" s="16"/>
      <c r="AM9" s="16">
        <v>0.39639357986950702</v>
      </c>
      <c r="AN9" s="16">
        <v>0.38966995882286798</v>
      </c>
      <c r="AO9" s="16">
        <v>0.245676326761358</v>
      </c>
      <c r="AP9" s="16"/>
      <c r="AQ9" s="16">
        <v>0.42793967787113701</v>
      </c>
      <c r="AR9" s="16">
        <v>0.41248627073697802</v>
      </c>
      <c r="AS9" s="16">
        <v>0.36855809176092302</v>
      </c>
      <c r="AT9" s="16">
        <v>0</v>
      </c>
      <c r="AU9" s="16">
        <v>0.20887777872440499</v>
      </c>
      <c r="AV9" s="16"/>
      <c r="AW9" s="16" t="s">
        <v>137</v>
      </c>
      <c r="AX9" s="16" t="s">
        <v>137</v>
      </c>
      <c r="AY9" s="16" t="s">
        <v>137</v>
      </c>
      <c r="AZ9" s="16">
        <v>0.39984079486880503</v>
      </c>
      <c r="BA9" s="16">
        <v>0.34874746553908398</v>
      </c>
      <c r="BB9" s="16" t="s">
        <v>137</v>
      </c>
      <c r="BC9" s="16" t="s">
        <v>137</v>
      </c>
      <c r="BD9" s="16" t="s">
        <v>137</v>
      </c>
      <c r="BE9" s="16" t="s">
        <v>137</v>
      </c>
      <c r="BF9" s="16"/>
      <c r="BG9" s="16">
        <v>0.38029594993716798</v>
      </c>
      <c r="BH9" s="16">
        <v>0.42850857465457398</v>
      </c>
      <c r="BI9" s="16">
        <v>0.29684037244412698</v>
      </c>
      <c r="BJ9" s="16">
        <v>0.30151002128013599</v>
      </c>
      <c r="BK9" s="16">
        <v>0.343005833452321</v>
      </c>
      <c r="BL9" s="16">
        <v>0.29852274906405302</v>
      </c>
      <c r="BM9" s="16"/>
      <c r="BN9" s="16">
        <v>0.43138915970778902</v>
      </c>
      <c r="BO9" s="16">
        <v>0.39631169180283399</v>
      </c>
      <c r="BP9" s="16">
        <v>0.222987094110946</v>
      </c>
      <c r="BQ9" s="16">
        <v>0.30101272142109597</v>
      </c>
      <c r="BR9" s="16">
        <v>0.44422633911961501</v>
      </c>
      <c r="BS9" s="16">
        <v>0.58040504508503399</v>
      </c>
      <c r="BT9" s="16"/>
      <c r="BU9" s="16">
        <v>0.41085740856568798</v>
      </c>
      <c r="BV9" s="16">
        <v>0.32263431546435201</v>
      </c>
      <c r="BW9" s="16"/>
      <c r="BX9" s="16">
        <v>0.438814223103699</v>
      </c>
      <c r="BY9" s="16">
        <v>0.36152635323369903</v>
      </c>
      <c r="BZ9" s="16"/>
      <c r="CA9" s="16">
        <v>0.40331021552312102</v>
      </c>
      <c r="CB9" s="16">
        <v>0.367946206952948</v>
      </c>
    </row>
    <row r="10" spans="2:80" x14ac:dyDescent="0.35">
      <c r="B10" s="17" t="s">
        <v>216</v>
      </c>
      <c r="C10" s="16">
        <v>0.56182347830385804</v>
      </c>
      <c r="D10" s="16">
        <v>0.58234382894577996</v>
      </c>
      <c r="E10" s="16">
        <v>0.53561396741632505</v>
      </c>
      <c r="F10" s="16"/>
      <c r="G10" s="16">
        <v>0.52509753387089797</v>
      </c>
      <c r="H10" s="16">
        <v>0.56382488511583595</v>
      </c>
      <c r="I10" s="16">
        <v>0.64602695571841395</v>
      </c>
      <c r="J10" s="16"/>
      <c r="K10" s="16">
        <v>0.528171581850577</v>
      </c>
      <c r="L10" s="16">
        <v>0.57104942852086205</v>
      </c>
      <c r="M10" s="16">
        <v>0.62622565248321804</v>
      </c>
      <c r="N10" s="16">
        <v>0.57265810816079599</v>
      </c>
      <c r="O10" s="16"/>
      <c r="P10" s="16">
        <v>0.430761200375125</v>
      </c>
      <c r="Q10" s="16">
        <v>0.64929029847342601</v>
      </c>
      <c r="R10" s="16">
        <v>0.57690226421200197</v>
      </c>
      <c r="S10" s="16">
        <v>0.66334872013309798</v>
      </c>
      <c r="T10" s="16">
        <v>0.75555110856741903</v>
      </c>
      <c r="U10" s="16">
        <v>0.53671760473212105</v>
      </c>
      <c r="V10" s="16">
        <v>0.434759059046954</v>
      </c>
      <c r="W10" s="16">
        <v>0.61826729590496698</v>
      </c>
      <c r="X10" s="16">
        <v>0.47740047529896801</v>
      </c>
      <c r="Y10" s="16">
        <v>0.61812202350092305</v>
      </c>
      <c r="Z10" s="16">
        <v>0.58136436664067004</v>
      </c>
      <c r="AA10" s="16">
        <v>0.46804312953886001</v>
      </c>
      <c r="AB10" s="16"/>
      <c r="AC10" s="16">
        <v>0.58123472693119405</v>
      </c>
      <c r="AD10" s="16">
        <v>0.58218364758646701</v>
      </c>
      <c r="AE10" s="16">
        <v>0.55500674349794499</v>
      </c>
      <c r="AF10" s="16">
        <v>0.52907732917804495</v>
      </c>
      <c r="AG10" s="16"/>
      <c r="AH10" s="16">
        <v>0.61234146310045701</v>
      </c>
      <c r="AI10" s="16">
        <v>0.52149205016801004</v>
      </c>
      <c r="AJ10" s="16">
        <v>0.39238937751367398</v>
      </c>
      <c r="AK10" s="16">
        <v>0.70810683489457804</v>
      </c>
      <c r="AL10" s="16"/>
      <c r="AM10" s="16">
        <v>0.56513089424706298</v>
      </c>
      <c r="AN10" s="16">
        <v>0.56171895947087502</v>
      </c>
      <c r="AO10" s="16">
        <v>0.52610505192887602</v>
      </c>
      <c r="AP10" s="16"/>
      <c r="AQ10" s="16">
        <v>0.54806111681209302</v>
      </c>
      <c r="AR10" s="16">
        <v>0.529081815504444</v>
      </c>
      <c r="AS10" s="16">
        <v>0.56230600367178196</v>
      </c>
      <c r="AT10" s="16">
        <v>1</v>
      </c>
      <c r="AU10" s="16">
        <v>0.65465240954376602</v>
      </c>
      <c r="AV10" s="16"/>
      <c r="AW10" s="16" t="s">
        <v>137</v>
      </c>
      <c r="AX10" s="16" t="s">
        <v>137</v>
      </c>
      <c r="AY10" s="16" t="s">
        <v>137</v>
      </c>
      <c r="AZ10" s="16">
        <v>0.54734934113595202</v>
      </c>
      <c r="BA10" s="16">
        <v>0.58808082516204896</v>
      </c>
      <c r="BB10" s="16" t="s">
        <v>137</v>
      </c>
      <c r="BC10" s="16" t="s">
        <v>137</v>
      </c>
      <c r="BD10" s="16" t="s">
        <v>137</v>
      </c>
      <c r="BE10" s="16" t="s">
        <v>137</v>
      </c>
      <c r="BF10" s="16"/>
      <c r="BG10" s="16">
        <v>0.56286249705193303</v>
      </c>
      <c r="BH10" s="16">
        <v>0.52636575741529101</v>
      </c>
      <c r="BI10" s="16">
        <v>0.62150269320832796</v>
      </c>
      <c r="BJ10" s="16">
        <v>0.64442201729840898</v>
      </c>
      <c r="BK10" s="16">
        <v>0.60696110472090004</v>
      </c>
      <c r="BL10" s="16">
        <v>0.28962383555124799</v>
      </c>
      <c r="BM10" s="16"/>
      <c r="BN10" s="16">
        <v>0.53058667053548303</v>
      </c>
      <c r="BO10" s="16">
        <v>0.54175197099216599</v>
      </c>
      <c r="BP10" s="16">
        <v>0.66663743931645003</v>
      </c>
      <c r="BQ10" s="16">
        <v>0.65962975163508297</v>
      </c>
      <c r="BR10" s="16">
        <v>0.50734825928178395</v>
      </c>
      <c r="BS10" s="16">
        <v>0.36723628908851902</v>
      </c>
      <c r="BT10" s="16"/>
      <c r="BU10" s="16">
        <v>0.53613680478737102</v>
      </c>
      <c r="BV10" s="16">
        <v>0.61381708297829896</v>
      </c>
      <c r="BW10" s="16"/>
      <c r="BX10" s="16">
        <v>0.51831718726600295</v>
      </c>
      <c r="BY10" s="16">
        <v>0.57717463991673001</v>
      </c>
      <c r="BZ10" s="16"/>
      <c r="CA10" s="16">
        <v>0.57567018442920603</v>
      </c>
      <c r="CB10" s="16">
        <v>0.558820861388023</v>
      </c>
    </row>
    <row r="11" spans="2:80" x14ac:dyDescent="0.35">
      <c r="B11" s="17" t="s">
        <v>98</v>
      </c>
      <c r="C11" s="18">
        <v>5.6491997701473597E-2</v>
      </c>
      <c r="D11" s="18">
        <v>5.0261477106201297E-2</v>
      </c>
      <c r="E11" s="18">
        <v>6.4449897652908594E-2</v>
      </c>
      <c r="F11" s="18"/>
      <c r="G11" s="18">
        <v>7.3955847459550805E-2</v>
      </c>
      <c r="H11" s="18">
        <v>5.42723708617864E-2</v>
      </c>
      <c r="I11" s="18">
        <v>1.99444256187809E-2</v>
      </c>
      <c r="J11" s="18"/>
      <c r="K11" s="18">
        <v>3.1171455897372E-2</v>
      </c>
      <c r="L11" s="18">
        <v>8.8222158975995002E-2</v>
      </c>
      <c r="M11" s="18">
        <v>3.3424198195120297E-2</v>
      </c>
      <c r="N11" s="18">
        <v>8.4027135464937494E-2</v>
      </c>
      <c r="O11" s="18"/>
      <c r="P11" s="18">
        <v>0.101423509995305</v>
      </c>
      <c r="Q11" s="18">
        <v>6.0903289705181197E-2</v>
      </c>
      <c r="R11" s="18">
        <v>3.7489422223484101E-2</v>
      </c>
      <c r="S11" s="18">
        <v>3.2170246215922703E-2</v>
      </c>
      <c r="T11" s="18">
        <v>3.4574144136576203E-2</v>
      </c>
      <c r="U11" s="18">
        <v>7.4588848826613402E-2</v>
      </c>
      <c r="V11" s="18">
        <v>6.1745965528258902E-2</v>
      </c>
      <c r="W11" s="18">
        <v>0</v>
      </c>
      <c r="X11" s="18">
        <v>5.8096523089688101E-2</v>
      </c>
      <c r="Y11" s="18">
        <v>5.1091433224336798E-2</v>
      </c>
      <c r="Z11" s="18">
        <v>0</v>
      </c>
      <c r="AA11" s="18">
        <v>6.6656658069847899E-2</v>
      </c>
      <c r="AB11" s="18"/>
      <c r="AC11" s="18">
        <v>7.2304442996023802E-2</v>
      </c>
      <c r="AD11" s="18">
        <v>7.0620274153393003E-2</v>
      </c>
      <c r="AE11" s="18">
        <v>3.0220117424991401E-2</v>
      </c>
      <c r="AF11" s="18">
        <v>2.8004173222411499E-2</v>
      </c>
      <c r="AG11" s="18"/>
      <c r="AH11" s="18">
        <v>6.8599572596925701E-2</v>
      </c>
      <c r="AI11" s="18">
        <v>4.2746662199119802E-2</v>
      </c>
      <c r="AJ11" s="18">
        <v>4.0232475917380703E-2</v>
      </c>
      <c r="AK11" s="18">
        <v>0</v>
      </c>
      <c r="AL11" s="18"/>
      <c r="AM11" s="18">
        <v>3.8475525883430797E-2</v>
      </c>
      <c r="AN11" s="18">
        <v>4.8611081706257699E-2</v>
      </c>
      <c r="AO11" s="18">
        <v>0.228218621309766</v>
      </c>
      <c r="AP11" s="18"/>
      <c r="AQ11" s="18">
        <v>2.39992053167691E-2</v>
      </c>
      <c r="AR11" s="18">
        <v>5.8431913758577501E-2</v>
      </c>
      <c r="AS11" s="18">
        <v>6.9135904567294904E-2</v>
      </c>
      <c r="AT11" s="18">
        <v>0</v>
      </c>
      <c r="AU11" s="18">
        <v>0.13646981173182901</v>
      </c>
      <c r="AV11" s="18"/>
      <c r="AW11" s="18" t="s">
        <v>137</v>
      </c>
      <c r="AX11" s="18" t="s">
        <v>137</v>
      </c>
      <c r="AY11" s="18" t="s">
        <v>137</v>
      </c>
      <c r="AZ11" s="18">
        <v>5.2809863995243303E-2</v>
      </c>
      <c r="BA11" s="18">
        <v>6.3171709298867298E-2</v>
      </c>
      <c r="BB11" s="18" t="s">
        <v>137</v>
      </c>
      <c r="BC11" s="18" t="s">
        <v>137</v>
      </c>
      <c r="BD11" s="18" t="s">
        <v>137</v>
      </c>
      <c r="BE11" s="18" t="s">
        <v>137</v>
      </c>
      <c r="BF11" s="18"/>
      <c r="BG11" s="18">
        <v>5.6841553010898403E-2</v>
      </c>
      <c r="BH11" s="18">
        <v>4.5125667930134998E-2</v>
      </c>
      <c r="BI11" s="18">
        <v>8.1656934347544605E-2</v>
      </c>
      <c r="BJ11" s="18">
        <v>5.4067961421455403E-2</v>
      </c>
      <c r="BK11" s="18">
        <v>5.0033061826778198E-2</v>
      </c>
      <c r="BL11" s="18">
        <v>0.411853415384699</v>
      </c>
      <c r="BM11" s="18"/>
      <c r="BN11" s="18">
        <v>3.8024169756727302E-2</v>
      </c>
      <c r="BO11" s="18">
        <v>6.19363372049999E-2</v>
      </c>
      <c r="BP11" s="18">
        <v>0.110375466572604</v>
      </c>
      <c r="BQ11" s="18">
        <v>3.9357526943820297E-2</v>
      </c>
      <c r="BR11" s="18">
        <v>4.8425401598600697E-2</v>
      </c>
      <c r="BS11" s="18">
        <v>5.2358665826446597E-2</v>
      </c>
      <c r="BT11" s="18"/>
      <c r="BU11" s="18">
        <v>5.3005786646940597E-2</v>
      </c>
      <c r="BV11" s="18">
        <v>6.3548601557349302E-2</v>
      </c>
      <c r="BW11" s="18"/>
      <c r="BX11" s="18">
        <v>4.2868589630298701E-2</v>
      </c>
      <c r="BY11" s="18">
        <v>6.1299006849570299E-2</v>
      </c>
      <c r="BZ11" s="18"/>
      <c r="CA11" s="18">
        <v>2.10196000476729E-2</v>
      </c>
      <c r="CB11" s="18">
        <v>7.3232931659028999E-2</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226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215</v>
      </c>
      <c r="C9" s="16">
        <v>0.469092797573954</v>
      </c>
      <c r="D9" s="16">
        <v>0.43242192353657499</v>
      </c>
      <c r="E9" s="16">
        <v>0.51593048027779997</v>
      </c>
      <c r="F9" s="16"/>
      <c r="G9" s="16">
        <v>0.57695050213462695</v>
      </c>
      <c r="H9" s="16">
        <v>0.476759160477155</v>
      </c>
      <c r="I9" s="16">
        <v>0.18449223524628999</v>
      </c>
      <c r="J9" s="16"/>
      <c r="K9" s="16">
        <v>0.38299127631235902</v>
      </c>
      <c r="L9" s="16">
        <v>0.52715496091547898</v>
      </c>
      <c r="M9" s="16">
        <v>0.57378518110379695</v>
      </c>
      <c r="N9" s="16">
        <v>0.46455373302512998</v>
      </c>
      <c r="O9" s="16"/>
      <c r="P9" s="16">
        <v>0.42551761122904402</v>
      </c>
      <c r="Q9" s="16">
        <v>0.395902343055616</v>
      </c>
      <c r="R9" s="16">
        <v>0.536190247924064</v>
      </c>
      <c r="S9" s="16">
        <v>0.558124519908204</v>
      </c>
      <c r="T9" s="16">
        <v>0.606708227312309</v>
      </c>
      <c r="U9" s="16">
        <v>0.282667322386154</v>
      </c>
      <c r="V9" s="16">
        <v>0.52836112413913705</v>
      </c>
      <c r="W9" s="16">
        <v>0.53944478093357096</v>
      </c>
      <c r="X9" s="16">
        <v>0.52864392930765902</v>
      </c>
      <c r="Y9" s="16">
        <v>0.50670573004851105</v>
      </c>
      <c r="Z9" s="16">
        <v>0.39992356671135398</v>
      </c>
      <c r="AA9" s="16">
        <v>0.46367697061122898</v>
      </c>
      <c r="AB9" s="16"/>
      <c r="AC9" s="16">
        <v>0.41414734542876303</v>
      </c>
      <c r="AD9" s="16">
        <v>0.53002804602555498</v>
      </c>
      <c r="AE9" s="16">
        <v>0.49240908475630901</v>
      </c>
      <c r="AF9" s="16">
        <v>0.41020290333975001</v>
      </c>
      <c r="AG9" s="16"/>
      <c r="AH9" s="16">
        <v>0.51058813242125101</v>
      </c>
      <c r="AI9" s="16">
        <v>0.40437655696486702</v>
      </c>
      <c r="AJ9" s="16">
        <v>0.46158127493554002</v>
      </c>
      <c r="AK9" s="16">
        <v>0.16985208063561499</v>
      </c>
      <c r="AL9" s="16"/>
      <c r="AM9" s="16">
        <v>0.52344622028465704</v>
      </c>
      <c r="AN9" s="16">
        <v>0.40796490510220401</v>
      </c>
      <c r="AO9" s="16">
        <v>0.46230685294011598</v>
      </c>
      <c r="AP9" s="16"/>
      <c r="AQ9" s="16">
        <v>0.44096301901924401</v>
      </c>
      <c r="AR9" s="16">
        <v>0.50345029411029496</v>
      </c>
      <c r="AS9" s="16">
        <v>0.39293409562208698</v>
      </c>
      <c r="AT9" s="16">
        <v>0.82393176472026197</v>
      </c>
      <c r="AU9" s="16">
        <v>0.51827569824272701</v>
      </c>
      <c r="AV9" s="16"/>
      <c r="AW9" s="16" t="s">
        <v>137</v>
      </c>
      <c r="AX9" s="16" t="s">
        <v>137</v>
      </c>
      <c r="AY9" s="16" t="s">
        <v>137</v>
      </c>
      <c r="AZ9" s="16">
        <v>0.47748482597226599</v>
      </c>
      <c r="BA9" s="16">
        <v>0.453868926337826</v>
      </c>
      <c r="BB9" s="16" t="s">
        <v>137</v>
      </c>
      <c r="BC9" s="16" t="s">
        <v>137</v>
      </c>
      <c r="BD9" s="16" t="s">
        <v>137</v>
      </c>
      <c r="BE9" s="16" t="s">
        <v>137</v>
      </c>
      <c r="BF9" s="16"/>
      <c r="BG9" s="16">
        <v>0.46907242840568197</v>
      </c>
      <c r="BH9" s="16">
        <v>0.44934709576267001</v>
      </c>
      <c r="BI9" s="16">
        <v>0.54818493314452899</v>
      </c>
      <c r="BJ9" s="16">
        <v>0.52439029267278203</v>
      </c>
      <c r="BK9" s="16">
        <v>0.39904150100910202</v>
      </c>
      <c r="BL9" s="16">
        <v>0.71037616444875196</v>
      </c>
      <c r="BM9" s="16"/>
      <c r="BN9" s="16">
        <v>0.40282894384503298</v>
      </c>
      <c r="BO9" s="16">
        <v>0.51712601089120003</v>
      </c>
      <c r="BP9" s="16">
        <v>0.51469390093255496</v>
      </c>
      <c r="BQ9" s="16">
        <v>0.445130004347497</v>
      </c>
      <c r="BR9" s="16">
        <v>0.43462964900775602</v>
      </c>
      <c r="BS9" s="16">
        <v>0.37857262498404898</v>
      </c>
      <c r="BT9" s="16"/>
      <c r="BU9" s="16">
        <v>0.46046168010682698</v>
      </c>
      <c r="BV9" s="16">
        <v>0.48656344861783002</v>
      </c>
      <c r="BW9" s="16"/>
      <c r="BX9" s="16">
        <v>0.45489648117149001</v>
      </c>
      <c r="BY9" s="16">
        <v>0.47410195698982099</v>
      </c>
      <c r="BZ9" s="16"/>
      <c r="CA9" s="16">
        <v>0.50161643566777803</v>
      </c>
      <c r="CB9" s="16">
        <v>0.444436772571421</v>
      </c>
    </row>
    <row r="10" spans="2:80" x14ac:dyDescent="0.35">
      <c r="B10" s="17" t="s">
        <v>216</v>
      </c>
      <c r="C10" s="16">
        <v>0.362822292302237</v>
      </c>
      <c r="D10" s="16">
        <v>0.40299010708926403</v>
      </c>
      <c r="E10" s="16">
        <v>0.31151816025499202</v>
      </c>
      <c r="F10" s="16"/>
      <c r="G10" s="16">
        <v>0.24466802860871101</v>
      </c>
      <c r="H10" s="16">
        <v>0.380430906974704</v>
      </c>
      <c r="I10" s="16">
        <v>0.60295186321303595</v>
      </c>
      <c r="J10" s="16"/>
      <c r="K10" s="16">
        <v>0.45478008667221798</v>
      </c>
      <c r="L10" s="16">
        <v>0.30481620550141098</v>
      </c>
      <c r="M10" s="16">
        <v>0.286041241390391</v>
      </c>
      <c r="N10" s="16">
        <v>0.31204167168255598</v>
      </c>
      <c r="O10" s="16"/>
      <c r="P10" s="16">
        <v>0.43202156580769802</v>
      </c>
      <c r="Q10" s="16">
        <v>0.356267548599008</v>
      </c>
      <c r="R10" s="16">
        <v>0.31175145564236201</v>
      </c>
      <c r="S10" s="16">
        <v>0.31181639340726902</v>
      </c>
      <c r="T10" s="16">
        <v>0.25427254234218899</v>
      </c>
      <c r="U10" s="16">
        <v>0.535327910834973</v>
      </c>
      <c r="V10" s="16">
        <v>0.37567847865170301</v>
      </c>
      <c r="W10" s="16">
        <v>0.34701801286758599</v>
      </c>
      <c r="X10" s="16">
        <v>0.23514395050436501</v>
      </c>
      <c r="Y10" s="16">
        <v>0.36473276604266802</v>
      </c>
      <c r="Z10" s="16">
        <v>0.315816134709272</v>
      </c>
      <c r="AA10" s="16">
        <v>0.39842762343638599</v>
      </c>
      <c r="AB10" s="16"/>
      <c r="AC10" s="16">
        <v>0.41783685199593601</v>
      </c>
      <c r="AD10" s="16">
        <v>0.31702688478827101</v>
      </c>
      <c r="AE10" s="16">
        <v>0.37808541136873303</v>
      </c>
      <c r="AF10" s="16">
        <v>0.39555814661134803</v>
      </c>
      <c r="AG10" s="16"/>
      <c r="AH10" s="16">
        <v>0.31955007110169198</v>
      </c>
      <c r="AI10" s="16">
        <v>0.44647426875312002</v>
      </c>
      <c r="AJ10" s="16">
        <v>0.38082515688816798</v>
      </c>
      <c r="AK10" s="16">
        <v>0.66066466367503096</v>
      </c>
      <c r="AL10" s="16"/>
      <c r="AM10" s="16">
        <v>0.29314509514569997</v>
      </c>
      <c r="AN10" s="16">
        <v>0.44114710562637899</v>
      </c>
      <c r="AO10" s="16">
        <v>0.40142800284573099</v>
      </c>
      <c r="AP10" s="16"/>
      <c r="AQ10" s="16">
        <v>0.37229422480365698</v>
      </c>
      <c r="AR10" s="16">
        <v>0.37402200465227597</v>
      </c>
      <c r="AS10" s="16">
        <v>0.46693083016762199</v>
      </c>
      <c r="AT10" s="16">
        <v>0.176068235279738</v>
      </c>
      <c r="AU10" s="16">
        <v>0.25030656009014901</v>
      </c>
      <c r="AV10" s="16"/>
      <c r="AW10" s="16" t="s">
        <v>137</v>
      </c>
      <c r="AX10" s="16" t="s">
        <v>137</v>
      </c>
      <c r="AY10" s="16" t="s">
        <v>137</v>
      </c>
      <c r="AZ10" s="16">
        <v>0.353370796468994</v>
      </c>
      <c r="BA10" s="16">
        <v>0.37996812984290301</v>
      </c>
      <c r="BB10" s="16" t="s">
        <v>137</v>
      </c>
      <c r="BC10" s="16" t="s">
        <v>137</v>
      </c>
      <c r="BD10" s="16" t="s">
        <v>137</v>
      </c>
      <c r="BE10" s="16" t="s">
        <v>137</v>
      </c>
      <c r="BF10" s="16"/>
      <c r="BG10" s="16">
        <v>0.38335326585239399</v>
      </c>
      <c r="BH10" s="16">
        <v>0.383251023358818</v>
      </c>
      <c r="BI10" s="16">
        <v>0.25700749069451101</v>
      </c>
      <c r="BJ10" s="16">
        <v>0.25267938814827001</v>
      </c>
      <c r="BK10" s="16">
        <v>0.37457371201919198</v>
      </c>
      <c r="BL10" s="16">
        <v>0</v>
      </c>
      <c r="BM10" s="16"/>
      <c r="BN10" s="16">
        <v>0.40754951702321901</v>
      </c>
      <c r="BO10" s="16">
        <v>0.32015652609835299</v>
      </c>
      <c r="BP10" s="16">
        <v>0.33435943470444301</v>
      </c>
      <c r="BQ10" s="16">
        <v>0.40236935868534801</v>
      </c>
      <c r="BR10" s="16">
        <v>0.35983523184560101</v>
      </c>
      <c r="BS10" s="16">
        <v>0.45794944656560399</v>
      </c>
      <c r="BT10" s="16"/>
      <c r="BU10" s="16">
        <v>0.38474224653199302</v>
      </c>
      <c r="BV10" s="16">
        <v>0.31845308139712297</v>
      </c>
      <c r="BW10" s="16"/>
      <c r="BX10" s="16">
        <v>0.39485751016948401</v>
      </c>
      <c r="BY10" s="16">
        <v>0.35151869010926201</v>
      </c>
      <c r="BZ10" s="16"/>
      <c r="CA10" s="16">
        <v>0.32572500750384098</v>
      </c>
      <c r="CB10" s="16">
        <v>0.38741634029514599</v>
      </c>
    </row>
    <row r="11" spans="2:80" x14ac:dyDescent="0.35">
      <c r="B11" s="17" t="s">
        <v>98</v>
      </c>
      <c r="C11" s="18">
        <v>0.168084910123808</v>
      </c>
      <c r="D11" s="18">
        <v>0.16458796937416101</v>
      </c>
      <c r="E11" s="18">
        <v>0.17255135946720801</v>
      </c>
      <c r="F11" s="18"/>
      <c r="G11" s="18">
        <v>0.17838146925666301</v>
      </c>
      <c r="H11" s="18">
        <v>0.14280993254814001</v>
      </c>
      <c r="I11" s="18">
        <v>0.212555901540674</v>
      </c>
      <c r="J11" s="18"/>
      <c r="K11" s="18">
        <v>0.16222863701542301</v>
      </c>
      <c r="L11" s="18">
        <v>0.16802883358310999</v>
      </c>
      <c r="M11" s="18">
        <v>0.140173577505812</v>
      </c>
      <c r="N11" s="18">
        <v>0.22340459529231399</v>
      </c>
      <c r="O11" s="18"/>
      <c r="P11" s="18">
        <v>0.14246082296325799</v>
      </c>
      <c r="Q11" s="18">
        <v>0.247830108345377</v>
      </c>
      <c r="R11" s="18">
        <v>0.15205829643357399</v>
      </c>
      <c r="S11" s="18">
        <v>0.13005908668452701</v>
      </c>
      <c r="T11" s="18">
        <v>0.13901923034550301</v>
      </c>
      <c r="U11" s="18">
        <v>0.18200476677887201</v>
      </c>
      <c r="V11" s="18">
        <v>9.5960397209159595E-2</v>
      </c>
      <c r="W11" s="18">
        <v>0.113537206198843</v>
      </c>
      <c r="X11" s="18">
        <v>0.23621212018797599</v>
      </c>
      <c r="Y11" s="18">
        <v>0.12856150390882201</v>
      </c>
      <c r="Z11" s="18">
        <v>0.28426029857937501</v>
      </c>
      <c r="AA11" s="18">
        <v>0.137895405952385</v>
      </c>
      <c r="AB11" s="18"/>
      <c r="AC11" s="18">
        <v>0.16801580257530099</v>
      </c>
      <c r="AD11" s="18">
        <v>0.15294506918617401</v>
      </c>
      <c r="AE11" s="18">
        <v>0.12950550387495699</v>
      </c>
      <c r="AF11" s="18">
        <v>0.19423895004890199</v>
      </c>
      <c r="AG11" s="18"/>
      <c r="AH11" s="18">
        <v>0.16986179647705599</v>
      </c>
      <c r="AI11" s="18">
        <v>0.14914917428201299</v>
      </c>
      <c r="AJ11" s="18">
        <v>0.157593568176292</v>
      </c>
      <c r="AK11" s="18">
        <v>0.16948325568935399</v>
      </c>
      <c r="AL11" s="18"/>
      <c r="AM11" s="18">
        <v>0.18340868456964299</v>
      </c>
      <c r="AN11" s="18">
        <v>0.150887989271417</v>
      </c>
      <c r="AO11" s="18">
        <v>0.13626514421415301</v>
      </c>
      <c r="AP11" s="18"/>
      <c r="AQ11" s="18">
        <v>0.18674275617709901</v>
      </c>
      <c r="AR11" s="18">
        <v>0.122527701237429</v>
      </c>
      <c r="AS11" s="18">
        <v>0.14013507421029101</v>
      </c>
      <c r="AT11" s="18">
        <v>0</v>
      </c>
      <c r="AU11" s="18">
        <v>0.23141774166712401</v>
      </c>
      <c r="AV11" s="18"/>
      <c r="AW11" s="18" t="s">
        <v>137</v>
      </c>
      <c r="AX11" s="18" t="s">
        <v>137</v>
      </c>
      <c r="AY11" s="18" t="s">
        <v>137</v>
      </c>
      <c r="AZ11" s="18">
        <v>0.16914437755874001</v>
      </c>
      <c r="BA11" s="18">
        <v>0.16616294381927099</v>
      </c>
      <c r="BB11" s="18" t="s">
        <v>137</v>
      </c>
      <c r="BC11" s="18" t="s">
        <v>137</v>
      </c>
      <c r="BD11" s="18" t="s">
        <v>137</v>
      </c>
      <c r="BE11" s="18" t="s">
        <v>137</v>
      </c>
      <c r="BF11" s="18"/>
      <c r="BG11" s="18">
        <v>0.14757430574192401</v>
      </c>
      <c r="BH11" s="18">
        <v>0.16740188087851199</v>
      </c>
      <c r="BI11" s="18">
        <v>0.19480757616096001</v>
      </c>
      <c r="BJ11" s="18">
        <v>0.22293031917894801</v>
      </c>
      <c r="BK11" s="18">
        <v>0.226384786971706</v>
      </c>
      <c r="BL11" s="18">
        <v>0.28962383555124799</v>
      </c>
      <c r="BM11" s="18"/>
      <c r="BN11" s="18">
        <v>0.18962153913174801</v>
      </c>
      <c r="BO11" s="18">
        <v>0.16271746301044701</v>
      </c>
      <c r="BP11" s="18">
        <v>0.150946664363002</v>
      </c>
      <c r="BQ11" s="18">
        <v>0.15250063696715499</v>
      </c>
      <c r="BR11" s="18">
        <v>0.20553511914664299</v>
      </c>
      <c r="BS11" s="18">
        <v>0.163477928450348</v>
      </c>
      <c r="BT11" s="18"/>
      <c r="BU11" s="18">
        <v>0.15479607336118001</v>
      </c>
      <c r="BV11" s="18">
        <v>0.19498346998504601</v>
      </c>
      <c r="BW11" s="18"/>
      <c r="BX11" s="18">
        <v>0.15024600865902599</v>
      </c>
      <c r="BY11" s="18">
        <v>0.174379352900917</v>
      </c>
      <c r="BZ11" s="18"/>
      <c r="CA11" s="18">
        <v>0.17265855682837999</v>
      </c>
      <c r="CB11" s="18">
        <v>0.16814688713343301</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227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215</v>
      </c>
      <c r="C9" s="16">
        <v>0.690340903024946</v>
      </c>
      <c r="D9" s="16">
        <v>0.69219402393858798</v>
      </c>
      <c r="E9" s="16">
        <v>0.68797401399806801</v>
      </c>
      <c r="F9" s="16"/>
      <c r="G9" s="16">
        <v>0.65220969900900005</v>
      </c>
      <c r="H9" s="16">
        <v>0.67924313477982501</v>
      </c>
      <c r="I9" s="16">
        <v>0.81406110829270295</v>
      </c>
      <c r="J9" s="16"/>
      <c r="K9" s="16">
        <v>0.77986851163668602</v>
      </c>
      <c r="L9" s="16">
        <v>0.57209591446044905</v>
      </c>
      <c r="M9" s="16">
        <v>0.68425513172387298</v>
      </c>
      <c r="N9" s="16">
        <v>0.71175358773661901</v>
      </c>
      <c r="O9" s="16"/>
      <c r="P9" s="16">
        <v>0.63371755749063896</v>
      </c>
      <c r="Q9" s="16">
        <v>0.70683159959116004</v>
      </c>
      <c r="R9" s="16">
        <v>0.65643851077108295</v>
      </c>
      <c r="S9" s="16">
        <v>0.70025437219128905</v>
      </c>
      <c r="T9" s="16">
        <v>0.600222874699466</v>
      </c>
      <c r="U9" s="16">
        <v>0.82316507788924898</v>
      </c>
      <c r="V9" s="16">
        <v>0.688267589988518</v>
      </c>
      <c r="W9" s="16">
        <v>0.61446642319834599</v>
      </c>
      <c r="X9" s="16">
        <v>0.79333300471291801</v>
      </c>
      <c r="Y9" s="16">
        <v>0.64270910194423303</v>
      </c>
      <c r="Z9" s="16">
        <v>0.66549389243552104</v>
      </c>
      <c r="AA9" s="16">
        <v>0.801735855341417</v>
      </c>
      <c r="AB9" s="16"/>
      <c r="AC9" s="16">
        <v>0.67890399703613802</v>
      </c>
      <c r="AD9" s="16">
        <v>0.67085833555878804</v>
      </c>
      <c r="AE9" s="16">
        <v>0.74257411071414103</v>
      </c>
      <c r="AF9" s="16">
        <v>0.72356157766112905</v>
      </c>
      <c r="AG9" s="16"/>
      <c r="AH9" s="16">
        <v>0.65192357153525404</v>
      </c>
      <c r="AI9" s="16">
        <v>0.73238746120027298</v>
      </c>
      <c r="AJ9" s="16">
        <v>0.76678248080888201</v>
      </c>
      <c r="AK9" s="16">
        <v>0.83384722501434105</v>
      </c>
      <c r="AL9" s="16"/>
      <c r="AM9" s="16">
        <v>0.69006932450816205</v>
      </c>
      <c r="AN9" s="16">
        <v>0.69767518565403197</v>
      </c>
      <c r="AO9" s="16">
        <v>0.64021291262512503</v>
      </c>
      <c r="AP9" s="16"/>
      <c r="AQ9" s="16">
        <v>0.74865334668554295</v>
      </c>
      <c r="AR9" s="16">
        <v>0.69139859401165604</v>
      </c>
      <c r="AS9" s="16">
        <v>0.62101261780532002</v>
      </c>
      <c r="AT9" s="16">
        <v>0.67806564889324705</v>
      </c>
      <c r="AU9" s="16">
        <v>0.52247267679002296</v>
      </c>
      <c r="AV9" s="16"/>
      <c r="AW9" s="16" t="s">
        <v>137</v>
      </c>
      <c r="AX9" s="16" t="s">
        <v>137</v>
      </c>
      <c r="AY9" s="16" t="s">
        <v>137</v>
      </c>
      <c r="AZ9" s="16">
        <v>0.65876579019993897</v>
      </c>
      <c r="BA9" s="16">
        <v>0.74762091080123605</v>
      </c>
      <c r="BB9" s="16" t="s">
        <v>137</v>
      </c>
      <c r="BC9" s="16" t="s">
        <v>137</v>
      </c>
      <c r="BD9" s="16" t="s">
        <v>137</v>
      </c>
      <c r="BE9" s="16" t="s">
        <v>137</v>
      </c>
      <c r="BF9" s="16"/>
      <c r="BG9" s="16">
        <v>0.69494553301538697</v>
      </c>
      <c r="BH9" s="16">
        <v>0.70963289014159503</v>
      </c>
      <c r="BI9" s="16">
        <v>0.81642964012347796</v>
      </c>
      <c r="BJ9" s="16">
        <v>0.65870829186538404</v>
      </c>
      <c r="BK9" s="16">
        <v>0.58317434501032095</v>
      </c>
      <c r="BL9" s="16">
        <v>0</v>
      </c>
      <c r="BM9" s="16"/>
      <c r="BN9" s="16">
        <v>0.65141184261616203</v>
      </c>
      <c r="BO9" s="16">
        <v>0.75769965584851295</v>
      </c>
      <c r="BP9" s="16">
        <v>0.61152925265071201</v>
      </c>
      <c r="BQ9" s="16">
        <v>0.56059099011913704</v>
      </c>
      <c r="BR9" s="16">
        <v>0.74448051265090098</v>
      </c>
      <c r="BS9" s="16">
        <v>0.79231518396701295</v>
      </c>
      <c r="BT9" s="16"/>
      <c r="BU9" s="16">
        <v>0.71090983623830994</v>
      </c>
      <c r="BV9" s="16">
        <v>0.64870635733788795</v>
      </c>
      <c r="BW9" s="16"/>
      <c r="BX9" s="16">
        <v>0.77448057879320498</v>
      </c>
      <c r="BY9" s="16">
        <v>0.66065228259877695</v>
      </c>
      <c r="BZ9" s="16"/>
      <c r="CA9" s="16">
        <v>0.70503723268916396</v>
      </c>
      <c r="CB9" s="16">
        <v>0.682398230205149</v>
      </c>
    </row>
    <row r="10" spans="2:80" x14ac:dyDescent="0.35">
      <c r="B10" s="17" t="s">
        <v>216</v>
      </c>
      <c r="C10" s="16">
        <v>0.24400138472428201</v>
      </c>
      <c r="D10" s="16">
        <v>0.24743118106615</v>
      </c>
      <c r="E10" s="16">
        <v>0.239620695225705</v>
      </c>
      <c r="F10" s="16"/>
      <c r="G10" s="16">
        <v>0.2618804518915</v>
      </c>
      <c r="H10" s="16">
        <v>0.25527394264308001</v>
      </c>
      <c r="I10" s="16">
        <v>0.16927301776703499</v>
      </c>
      <c r="J10" s="16"/>
      <c r="K10" s="16">
        <v>0.18714636876142299</v>
      </c>
      <c r="L10" s="16">
        <v>0.31710731553079202</v>
      </c>
      <c r="M10" s="16">
        <v>0.26882030440805399</v>
      </c>
      <c r="N10" s="16">
        <v>0.21070002807160301</v>
      </c>
      <c r="O10" s="16"/>
      <c r="P10" s="16">
        <v>0.263416139519907</v>
      </c>
      <c r="Q10" s="16">
        <v>0.232197900623483</v>
      </c>
      <c r="R10" s="16">
        <v>0.304969460673785</v>
      </c>
      <c r="S10" s="16">
        <v>0.204154019833684</v>
      </c>
      <c r="T10" s="16">
        <v>0.32961197232327799</v>
      </c>
      <c r="U10" s="16">
        <v>0.14292207447661301</v>
      </c>
      <c r="V10" s="16">
        <v>0.18725962999597401</v>
      </c>
      <c r="W10" s="16">
        <v>0.38553357680165501</v>
      </c>
      <c r="X10" s="16">
        <v>0.20666699528708199</v>
      </c>
      <c r="Y10" s="16">
        <v>0.25402970976736</v>
      </c>
      <c r="Z10" s="16">
        <v>0.33450610756447902</v>
      </c>
      <c r="AA10" s="16">
        <v>0.131607486588735</v>
      </c>
      <c r="AB10" s="16"/>
      <c r="AC10" s="16">
        <v>0.21415234032875699</v>
      </c>
      <c r="AD10" s="16">
        <v>0.26260226697529299</v>
      </c>
      <c r="AE10" s="16">
        <v>0.239076712580716</v>
      </c>
      <c r="AF10" s="16">
        <v>0.227907085550551</v>
      </c>
      <c r="AG10" s="16"/>
      <c r="AH10" s="16">
        <v>0.267847770213967</v>
      </c>
      <c r="AI10" s="16">
        <v>0.24958605937943501</v>
      </c>
      <c r="AJ10" s="16">
        <v>0.14340816900873099</v>
      </c>
      <c r="AK10" s="16">
        <v>0.166152774985659</v>
      </c>
      <c r="AL10" s="16"/>
      <c r="AM10" s="16">
        <v>0.231998828860418</v>
      </c>
      <c r="AN10" s="16">
        <v>0.26292978978178599</v>
      </c>
      <c r="AO10" s="16">
        <v>0.22476540369551401</v>
      </c>
      <c r="AP10" s="16"/>
      <c r="AQ10" s="16">
        <v>0.19152066556890401</v>
      </c>
      <c r="AR10" s="16">
        <v>0.25871756246043498</v>
      </c>
      <c r="AS10" s="16">
        <v>0.34815231509468197</v>
      </c>
      <c r="AT10" s="16">
        <v>0.321934351106752</v>
      </c>
      <c r="AU10" s="16">
        <v>0.291926151535008</v>
      </c>
      <c r="AV10" s="16"/>
      <c r="AW10" s="16" t="s">
        <v>137</v>
      </c>
      <c r="AX10" s="16" t="s">
        <v>137</v>
      </c>
      <c r="AY10" s="16" t="s">
        <v>137</v>
      </c>
      <c r="AZ10" s="16">
        <v>0.27978605492848302</v>
      </c>
      <c r="BA10" s="16">
        <v>0.179084872820475</v>
      </c>
      <c r="BB10" s="16" t="s">
        <v>137</v>
      </c>
      <c r="BC10" s="16" t="s">
        <v>137</v>
      </c>
      <c r="BD10" s="16" t="s">
        <v>137</v>
      </c>
      <c r="BE10" s="16" t="s">
        <v>137</v>
      </c>
      <c r="BF10" s="16"/>
      <c r="BG10" s="16">
        <v>0.249507084898619</v>
      </c>
      <c r="BH10" s="16">
        <v>0.21271461984048401</v>
      </c>
      <c r="BI10" s="16">
        <v>0.127039196007141</v>
      </c>
      <c r="BJ10" s="16">
        <v>0.28944475491309302</v>
      </c>
      <c r="BK10" s="16">
        <v>0.31478598313189199</v>
      </c>
      <c r="BL10" s="16">
        <v>1</v>
      </c>
      <c r="BM10" s="16"/>
      <c r="BN10" s="16">
        <v>0.28691104177823401</v>
      </c>
      <c r="BO10" s="16">
        <v>0.1661910630433</v>
      </c>
      <c r="BP10" s="16">
        <v>0.314557940488434</v>
      </c>
      <c r="BQ10" s="16">
        <v>0.353583299471741</v>
      </c>
      <c r="BR10" s="16">
        <v>0.23543422112642301</v>
      </c>
      <c r="BS10" s="16">
        <v>0.207684816032987</v>
      </c>
      <c r="BT10" s="16"/>
      <c r="BU10" s="16">
        <v>0.23406518220821801</v>
      </c>
      <c r="BV10" s="16">
        <v>0.264113719832752</v>
      </c>
      <c r="BW10" s="16"/>
      <c r="BX10" s="16">
        <v>0.17748279311097201</v>
      </c>
      <c r="BY10" s="16">
        <v>0.26747241904500002</v>
      </c>
      <c r="BZ10" s="16"/>
      <c r="CA10" s="16">
        <v>0.22799915056954501</v>
      </c>
      <c r="CB10" s="16">
        <v>0.25755744760849603</v>
      </c>
    </row>
    <row r="11" spans="2:80" x14ac:dyDescent="0.35">
      <c r="B11" s="17" t="s">
        <v>98</v>
      </c>
      <c r="C11" s="18">
        <v>6.5657712250772299E-2</v>
      </c>
      <c r="D11" s="18">
        <v>6.0374794995262E-2</v>
      </c>
      <c r="E11" s="18">
        <v>7.2405290776226705E-2</v>
      </c>
      <c r="F11" s="18"/>
      <c r="G11" s="18">
        <v>8.59098490994991E-2</v>
      </c>
      <c r="H11" s="18">
        <v>6.5482922577095606E-2</v>
      </c>
      <c r="I11" s="18">
        <v>1.6665873940262001E-2</v>
      </c>
      <c r="J11" s="18"/>
      <c r="K11" s="18">
        <v>3.2985119601891003E-2</v>
      </c>
      <c r="L11" s="18">
        <v>0.110796770008759</v>
      </c>
      <c r="M11" s="18">
        <v>4.6924563868072498E-2</v>
      </c>
      <c r="N11" s="18">
        <v>7.7546384191777604E-2</v>
      </c>
      <c r="O11" s="18"/>
      <c r="P11" s="18">
        <v>0.102866302989454</v>
      </c>
      <c r="Q11" s="18">
        <v>6.0970499785356597E-2</v>
      </c>
      <c r="R11" s="18">
        <v>3.8592028555132003E-2</v>
      </c>
      <c r="S11" s="18">
        <v>9.5591607975026402E-2</v>
      </c>
      <c r="T11" s="18">
        <v>7.0165152977255896E-2</v>
      </c>
      <c r="U11" s="18">
        <v>3.3912847634138502E-2</v>
      </c>
      <c r="V11" s="18">
        <v>0.124472780015508</v>
      </c>
      <c r="W11" s="18">
        <v>0</v>
      </c>
      <c r="X11" s="18">
        <v>0</v>
      </c>
      <c r="Y11" s="18">
        <v>0.103261188288407</v>
      </c>
      <c r="Z11" s="18">
        <v>0</v>
      </c>
      <c r="AA11" s="18">
        <v>6.6656658069847899E-2</v>
      </c>
      <c r="AB11" s="18"/>
      <c r="AC11" s="18">
        <v>0.10694366263510501</v>
      </c>
      <c r="AD11" s="18">
        <v>6.6539397465918498E-2</v>
      </c>
      <c r="AE11" s="18">
        <v>1.83491767051428E-2</v>
      </c>
      <c r="AF11" s="18">
        <v>4.8531336788320001E-2</v>
      </c>
      <c r="AG11" s="18"/>
      <c r="AH11" s="18">
        <v>8.0228658250779294E-2</v>
      </c>
      <c r="AI11" s="18">
        <v>1.8026479420291501E-2</v>
      </c>
      <c r="AJ11" s="18">
        <v>8.9809350182387004E-2</v>
      </c>
      <c r="AK11" s="18">
        <v>0</v>
      </c>
      <c r="AL11" s="18"/>
      <c r="AM11" s="18">
        <v>7.7931846631419804E-2</v>
      </c>
      <c r="AN11" s="18">
        <v>3.9395024564181598E-2</v>
      </c>
      <c r="AO11" s="18">
        <v>0.13502168367936099</v>
      </c>
      <c r="AP11" s="18"/>
      <c r="AQ11" s="18">
        <v>5.9825987745553401E-2</v>
      </c>
      <c r="AR11" s="18">
        <v>4.9883843527909498E-2</v>
      </c>
      <c r="AS11" s="18">
        <v>3.0835067099998101E-2</v>
      </c>
      <c r="AT11" s="18">
        <v>0</v>
      </c>
      <c r="AU11" s="18">
        <v>0.18560117167496901</v>
      </c>
      <c r="AV11" s="18"/>
      <c r="AW11" s="18" t="s">
        <v>137</v>
      </c>
      <c r="AX11" s="18" t="s">
        <v>137</v>
      </c>
      <c r="AY11" s="18" t="s">
        <v>137</v>
      </c>
      <c r="AZ11" s="18">
        <v>6.14481548715783E-2</v>
      </c>
      <c r="BA11" s="18">
        <v>7.3294216378289104E-2</v>
      </c>
      <c r="BB11" s="18" t="s">
        <v>137</v>
      </c>
      <c r="BC11" s="18" t="s">
        <v>137</v>
      </c>
      <c r="BD11" s="18" t="s">
        <v>137</v>
      </c>
      <c r="BE11" s="18" t="s">
        <v>137</v>
      </c>
      <c r="BF11" s="18"/>
      <c r="BG11" s="18">
        <v>5.5547382085993899E-2</v>
      </c>
      <c r="BH11" s="18">
        <v>7.7652490017920406E-2</v>
      </c>
      <c r="BI11" s="18">
        <v>5.6531163869381403E-2</v>
      </c>
      <c r="BJ11" s="18">
        <v>5.1846953221523599E-2</v>
      </c>
      <c r="BK11" s="18">
        <v>0.10203967185778701</v>
      </c>
      <c r="BL11" s="18">
        <v>0</v>
      </c>
      <c r="BM11" s="18"/>
      <c r="BN11" s="18">
        <v>6.1677115605604398E-2</v>
      </c>
      <c r="BO11" s="18">
        <v>7.6109281108186405E-2</v>
      </c>
      <c r="BP11" s="18">
        <v>7.39128068608539E-2</v>
      </c>
      <c r="BQ11" s="18">
        <v>8.5825710409122694E-2</v>
      </c>
      <c r="BR11" s="18">
        <v>2.0085266222676701E-2</v>
      </c>
      <c r="BS11" s="18">
        <v>0</v>
      </c>
      <c r="BT11" s="18"/>
      <c r="BU11" s="18">
        <v>5.5024981553471297E-2</v>
      </c>
      <c r="BV11" s="18">
        <v>8.7179922829360601E-2</v>
      </c>
      <c r="BW11" s="18"/>
      <c r="BX11" s="18">
        <v>4.8036628095823E-2</v>
      </c>
      <c r="BY11" s="18">
        <v>7.1875298356223097E-2</v>
      </c>
      <c r="BZ11" s="18"/>
      <c r="CA11" s="18">
        <v>6.6963616741291199E-2</v>
      </c>
      <c r="CB11" s="18">
        <v>6.0044322186354603E-2</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B16"/>
  <sheetViews>
    <sheetView showGridLines="0" topLeftCell="A5"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228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158</v>
      </c>
      <c r="C9" s="16">
        <v>0.20008062663028001</v>
      </c>
      <c r="D9" s="16">
        <v>0.162752167381673</v>
      </c>
      <c r="E9" s="16">
        <v>0.247758206617261</v>
      </c>
      <c r="F9" s="16"/>
      <c r="G9" s="16">
        <v>0.187710201224008</v>
      </c>
      <c r="H9" s="16">
        <v>0.195412288411388</v>
      </c>
      <c r="I9" s="16">
        <v>0.24315967660485599</v>
      </c>
      <c r="J9" s="16"/>
      <c r="K9" s="16">
        <v>0.170063554009141</v>
      </c>
      <c r="L9" s="16">
        <v>0.208784400154365</v>
      </c>
      <c r="M9" s="16">
        <v>0.17157371806042199</v>
      </c>
      <c r="N9" s="16">
        <v>0.306244927790851</v>
      </c>
      <c r="O9" s="16"/>
      <c r="P9" s="16">
        <v>0.124125155798762</v>
      </c>
      <c r="Q9" s="16">
        <v>0.25151382420709001</v>
      </c>
      <c r="R9" s="16">
        <v>0.19495249113346699</v>
      </c>
      <c r="S9" s="16">
        <v>0.29623296586962899</v>
      </c>
      <c r="T9" s="16">
        <v>0.20956925424081199</v>
      </c>
      <c r="U9" s="16">
        <v>0.28293809754161903</v>
      </c>
      <c r="V9" s="16">
        <v>0.15922758573746401</v>
      </c>
      <c r="W9" s="16">
        <v>0.26864197969388798</v>
      </c>
      <c r="X9" s="16">
        <v>0.23630679981435301</v>
      </c>
      <c r="Y9" s="16">
        <v>0.102997649067576</v>
      </c>
      <c r="Z9" s="16">
        <v>0.117874191667048</v>
      </c>
      <c r="AA9" s="16">
        <v>0.19798295031579999</v>
      </c>
      <c r="AB9" s="16"/>
      <c r="AC9" s="16">
        <v>0.15464328252200599</v>
      </c>
      <c r="AD9" s="16">
        <v>0.23511846828125499</v>
      </c>
      <c r="AE9" s="16">
        <v>0.18082634859851199</v>
      </c>
      <c r="AF9" s="16">
        <v>0.17664653222188501</v>
      </c>
      <c r="AG9" s="16"/>
      <c r="AH9" s="16">
        <v>0.21482690970406901</v>
      </c>
      <c r="AI9" s="16">
        <v>0.18522259689044801</v>
      </c>
      <c r="AJ9" s="16">
        <v>0.17020185822627701</v>
      </c>
      <c r="AK9" s="16">
        <v>0.28537003089215002</v>
      </c>
      <c r="AL9" s="16"/>
      <c r="AM9" s="16">
        <v>0.21326707249992899</v>
      </c>
      <c r="AN9" s="16">
        <v>0.17650160954931499</v>
      </c>
      <c r="AO9" s="16">
        <v>0.251748791571828</v>
      </c>
      <c r="AP9" s="16"/>
      <c r="AQ9" s="16">
        <v>0.259162781509505</v>
      </c>
      <c r="AR9" s="16">
        <v>0.15542810840805299</v>
      </c>
      <c r="AS9" s="16">
        <v>6.9010593810402102E-2</v>
      </c>
      <c r="AT9" s="16">
        <v>0</v>
      </c>
      <c r="AU9" s="16">
        <v>0.22556742212703801</v>
      </c>
      <c r="AV9" s="16"/>
      <c r="AW9" s="16" t="s">
        <v>137</v>
      </c>
      <c r="AX9" s="16" t="s">
        <v>137</v>
      </c>
      <c r="AY9" s="16" t="s">
        <v>137</v>
      </c>
      <c r="AZ9" s="16">
        <v>0.120775212048377</v>
      </c>
      <c r="BA9" s="16">
        <v>0.34394756351595501</v>
      </c>
      <c r="BB9" s="16" t="s">
        <v>137</v>
      </c>
      <c r="BC9" s="16" t="s">
        <v>137</v>
      </c>
      <c r="BD9" s="16" t="s">
        <v>137</v>
      </c>
      <c r="BE9" s="16" t="s">
        <v>137</v>
      </c>
      <c r="BF9" s="16"/>
      <c r="BG9" s="16">
        <v>0.22405570360185501</v>
      </c>
      <c r="BH9" s="16">
        <v>0.14617777272346699</v>
      </c>
      <c r="BI9" s="16">
        <v>0.21154466265534</v>
      </c>
      <c r="BJ9" s="16">
        <v>0.32666505867656398</v>
      </c>
      <c r="BK9" s="16">
        <v>0.165060748680186</v>
      </c>
      <c r="BL9" s="16">
        <v>0</v>
      </c>
      <c r="BM9" s="16"/>
      <c r="BN9" s="16">
        <v>0.23545264240130401</v>
      </c>
      <c r="BO9" s="16">
        <v>0.176939178605452</v>
      </c>
      <c r="BP9" s="16">
        <v>0.123885705592421</v>
      </c>
      <c r="BQ9" s="16">
        <v>0.215144380062888</v>
      </c>
      <c r="BR9" s="16">
        <v>0.22313453676253001</v>
      </c>
      <c r="BS9" s="16">
        <v>0.33662039988669701</v>
      </c>
      <c r="BT9" s="16"/>
      <c r="BU9" s="16">
        <v>0.21423080982565501</v>
      </c>
      <c r="BV9" s="16">
        <v>0.171438574919727</v>
      </c>
      <c r="BW9" s="16"/>
      <c r="BX9" s="16">
        <v>0.23884192547951899</v>
      </c>
      <c r="BY9" s="16">
        <v>0.18640373189241699</v>
      </c>
      <c r="BZ9" s="16"/>
      <c r="CA9" s="16">
        <v>0.23687591226090099</v>
      </c>
      <c r="CB9" s="16">
        <v>0.17500326056127999</v>
      </c>
    </row>
    <row r="10" spans="2:80" x14ac:dyDescent="0.35">
      <c r="B10" s="17" t="s">
        <v>159</v>
      </c>
      <c r="C10" s="16">
        <v>0.79000194812170199</v>
      </c>
      <c r="D10" s="16">
        <v>0.823476513517994</v>
      </c>
      <c r="E10" s="16">
        <v>0.74724673396775299</v>
      </c>
      <c r="F10" s="16"/>
      <c r="G10" s="16">
        <v>0.79327885122590003</v>
      </c>
      <c r="H10" s="16">
        <v>0.79913429714948303</v>
      </c>
      <c r="I10" s="16">
        <v>0.75684032339514395</v>
      </c>
      <c r="J10" s="16"/>
      <c r="K10" s="16">
        <v>0.82993644599085903</v>
      </c>
      <c r="L10" s="16">
        <v>0.77661296699679105</v>
      </c>
      <c r="M10" s="16">
        <v>0.79572838197547902</v>
      </c>
      <c r="N10" s="16">
        <v>0.693755072209149</v>
      </c>
      <c r="O10" s="16"/>
      <c r="P10" s="16">
        <v>0.87587484420123896</v>
      </c>
      <c r="Q10" s="16">
        <v>0.74848617579290999</v>
      </c>
      <c r="R10" s="16">
        <v>0.80504750886653298</v>
      </c>
      <c r="S10" s="16">
        <v>0.67251591858718995</v>
      </c>
      <c r="T10" s="16">
        <v>0.75585660162261203</v>
      </c>
      <c r="U10" s="16">
        <v>0.68169630383313595</v>
      </c>
      <c r="V10" s="16">
        <v>0.80927172561295202</v>
      </c>
      <c r="W10" s="16">
        <v>0.73135802030611197</v>
      </c>
      <c r="X10" s="16">
        <v>0.76369320018564701</v>
      </c>
      <c r="Y10" s="16">
        <v>0.89700235093242398</v>
      </c>
      <c r="Z10" s="16">
        <v>0.88212580833295196</v>
      </c>
      <c r="AA10" s="16">
        <v>0.80201704968419996</v>
      </c>
      <c r="AB10" s="16"/>
      <c r="AC10" s="16">
        <v>0.84535671747799401</v>
      </c>
      <c r="AD10" s="16">
        <v>0.74902991894550697</v>
      </c>
      <c r="AE10" s="16">
        <v>0.81917365140148801</v>
      </c>
      <c r="AF10" s="16">
        <v>0.82335346777811402</v>
      </c>
      <c r="AG10" s="16"/>
      <c r="AH10" s="16">
        <v>0.77540231082552902</v>
      </c>
      <c r="AI10" s="16">
        <v>0.80566045159607602</v>
      </c>
      <c r="AJ10" s="16">
        <v>0.81403530907698596</v>
      </c>
      <c r="AK10" s="16">
        <v>0.71462996910785004</v>
      </c>
      <c r="AL10" s="16"/>
      <c r="AM10" s="16">
        <v>0.78237189516921901</v>
      </c>
      <c r="AN10" s="16">
        <v>0.81206878842187002</v>
      </c>
      <c r="AO10" s="16">
        <v>0.70843177762501297</v>
      </c>
      <c r="AP10" s="16"/>
      <c r="AQ10" s="16">
        <v>0.740837218490495</v>
      </c>
      <c r="AR10" s="16">
        <v>0.82600024973825403</v>
      </c>
      <c r="AS10" s="16">
        <v>0.93098940618959802</v>
      </c>
      <c r="AT10" s="16">
        <v>1</v>
      </c>
      <c r="AU10" s="16">
        <v>0.75261024860607795</v>
      </c>
      <c r="AV10" s="16"/>
      <c r="AW10" s="16" t="s">
        <v>137</v>
      </c>
      <c r="AX10" s="16" t="s">
        <v>137</v>
      </c>
      <c r="AY10" s="16" t="s">
        <v>137</v>
      </c>
      <c r="AZ10" s="16">
        <v>0.867560998833937</v>
      </c>
      <c r="BA10" s="16">
        <v>0.64930306756536404</v>
      </c>
      <c r="BB10" s="16" t="s">
        <v>137</v>
      </c>
      <c r="BC10" s="16" t="s">
        <v>137</v>
      </c>
      <c r="BD10" s="16" t="s">
        <v>137</v>
      </c>
      <c r="BE10" s="16" t="s">
        <v>137</v>
      </c>
      <c r="BF10" s="16"/>
      <c r="BG10" s="16">
        <v>0.77137457964367195</v>
      </c>
      <c r="BH10" s="16">
        <v>0.84571870643445002</v>
      </c>
      <c r="BI10" s="16">
        <v>0.78845533734466</v>
      </c>
      <c r="BJ10" s="16">
        <v>0.61926697990198099</v>
      </c>
      <c r="BK10" s="16">
        <v>0.80949392280962196</v>
      </c>
      <c r="BL10" s="16">
        <v>1</v>
      </c>
      <c r="BM10" s="16"/>
      <c r="BN10" s="16">
        <v>0.76454735759869596</v>
      </c>
      <c r="BO10" s="16">
        <v>0.81701585141871702</v>
      </c>
      <c r="BP10" s="16">
        <v>0.85303128000792905</v>
      </c>
      <c r="BQ10" s="16">
        <v>0.75768265757361997</v>
      </c>
      <c r="BR10" s="16">
        <v>0.77686546323746997</v>
      </c>
      <c r="BS10" s="16">
        <v>0.66337960011330299</v>
      </c>
      <c r="BT10" s="16"/>
      <c r="BU10" s="16">
        <v>0.774229323046287</v>
      </c>
      <c r="BV10" s="16">
        <v>0.82192806079343395</v>
      </c>
      <c r="BW10" s="16"/>
      <c r="BX10" s="16">
        <v>0.76115807452048101</v>
      </c>
      <c r="BY10" s="16">
        <v>0.80017948692427099</v>
      </c>
      <c r="BZ10" s="16"/>
      <c r="CA10" s="16">
        <v>0.75601822755228598</v>
      </c>
      <c r="CB10" s="16">
        <v>0.82046413338019197</v>
      </c>
    </row>
    <row r="11" spans="2:80" x14ac:dyDescent="0.35">
      <c r="B11" s="17" t="s">
        <v>98</v>
      </c>
      <c r="C11" s="18">
        <v>9.9174252480182593E-3</v>
      </c>
      <c r="D11" s="18">
        <v>1.3771319100332999E-2</v>
      </c>
      <c r="E11" s="18">
        <v>4.99505941498619E-3</v>
      </c>
      <c r="F11" s="18"/>
      <c r="G11" s="18">
        <v>1.90109475500915E-2</v>
      </c>
      <c r="H11" s="18">
        <v>5.4534144391293502E-3</v>
      </c>
      <c r="I11" s="18">
        <v>0</v>
      </c>
      <c r="J11" s="18"/>
      <c r="K11" s="18">
        <v>0</v>
      </c>
      <c r="L11" s="18">
        <v>1.46026328488439E-2</v>
      </c>
      <c r="M11" s="18">
        <v>3.2697899964099497E-2</v>
      </c>
      <c r="N11" s="18">
        <v>0</v>
      </c>
      <c r="O11" s="18"/>
      <c r="P11" s="18">
        <v>0</v>
      </c>
      <c r="Q11" s="18">
        <v>0</v>
      </c>
      <c r="R11" s="18">
        <v>0</v>
      </c>
      <c r="S11" s="18">
        <v>3.1251115543180899E-2</v>
      </c>
      <c r="T11" s="18">
        <v>3.4574144136576203E-2</v>
      </c>
      <c r="U11" s="18">
        <v>3.5365598625245701E-2</v>
      </c>
      <c r="V11" s="18">
        <v>3.1500688649583698E-2</v>
      </c>
      <c r="W11" s="18">
        <v>0</v>
      </c>
      <c r="X11" s="18">
        <v>0</v>
      </c>
      <c r="Y11" s="18">
        <v>0</v>
      </c>
      <c r="Z11" s="18">
        <v>0</v>
      </c>
      <c r="AA11" s="18">
        <v>0</v>
      </c>
      <c r="AB11" s="18"/>
      <c r="AC11" s="18">
        <v>0</v>
      </c>
      <c r="AD11" s="18">
        <v>1.5851612773238401E-2</v>
      </c>
      <c r="AE11" s="18">
        <v>0</v>
      </c>
      <c r="AF11" s="18">
        <v>0</v>
      </c>
      <c r="AG11" s="18"/>
      <c r="AH11" s="18">
        <v>9.7707794704017404E-3</v>
      </c>
      <c r="AI11" s="18">
        <v>9.11695151347614E-3</v>
      </c>
      <c r="AJ11" s="18">
        <v>1.5762832696736499E-2</v>
      </c>
      <c r="AK11" s="18">
        <v>0</v>
      </c>
      <c r="AL11" s="18"/>
      <c r="AM11" s="18">
        <v>4.3610323308526803E-3</v>
      </c>
      <c r="AN11" s="18">
        <v>1.1429602028814601E-2</v>
      </c>
      <c r="AO11" s="18">
        <v>3.9819430803159798E-2</v>
      </c>
      <c r="AP11" s="18"/>
      <c r="AQ11" s="18">
        <v>0</v>
      </c>
      <c r="AR11" s="18">
        <v>1.8571641853692901E-2</v>
      </c>
      <c r="AS11" s="18">
        <v>0</v>
      </c>
      <c r="AT11" s="18">
        <v>0</v>
      </c>
      <c r="AU11" s="18">
        <v>2.1822329266884301E-2</v>
      </c>
      <c r="AV11" s="18"/>
      <c r="AW11" s="18" t="s">
        <v>137</v>
      </c>
      <c r="AX11" s="18" t="s">
        <v>137</v>
      </c>
      <c r="AY11" s="18" t="s">
        <v>137</v>
      </c>
      <c r="AZ11" s="18">
        <v>1.16637891176859E-2</v>
      </c>
      <c r="BA11" s="18">
        <v>6.7493689186812504E-3</v>
      </c>
      <c r="BB11" s="18" t="s">
        <v>137</v>
      </c>
      <c r="BC11" s="18" t="s">
        <v>137</v>
      </c>
      <c r="BD11" s="18" t="s">
        <v>137</v>
      </c>
      <c r="BE11" s="18" t="s">
        <v>137</v>
      </c>
      <c r="BF11" s="18"/>
      <c r="BG11" s="18">
        <v>4.5697167544726499E-3</v>
      </c>
      <c r="BH11" s="18">
        <v>8.1035208420836592E-3</v>
      </c>
      <c r="BI11" s="18">
        <v>0</v>
      </c>
      <c r="BJ11" s="18">
        <v>5.4067961421455403E-2</v>
      </c>
      <c r="BK11" s="18">
        <v>2.5445328510191701E-2</v>
      </c>
      <c r="BL11" s="18">
        <v>0</v>
      </c>
      <c r="BM11" s="18"/>
      <c r="BN11" s="18">
        <v>0</v>
      </c>
      <c r="BO11" s="18">
        <v>6.0449699758312698E-3</v>
      </c>
      <c r="BP11" s="18">
        <v>2.3083014399650499E-2</v>
      </c>
      <c r="BQ11" s="18">
        <v>2.71729623634928E-2</v>
      </c>
      <c r="BR11" s="18">
        <v>0</v>
      </c>
      <c r="BS11" s="18">
        <v>0</v>
      </c>
      <c r="BT11" s="18"/>
      <c r="BU11" s="18">
        <v>1.1539867128058E-2</v>
      </c>
      <c r="BV11" s="18">
        <v>6.6333642868392096E-3</v>
      </c>
      <c r="BW11" s="18"/>
      <c r="BX11" s="18">
        <v>0</v>
      </c>
      <c r="BY11" s="18">
        <v>1.3416781183311599E-2</v>
      </c>
      <c r="BZ11" s="18"/>
      <c r="CA11" s="18">
        <v>7.1058601868129803E-3</v>
      </c>
      <c r="CB11" s="18">
        <v>4.5326060585271803E-3</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B24"/>
  <sheetViews>
    <sheetView showGridLines="0" topLeftCell="A6" workbookViewId="0">
      <pane xSplit="2" topLeftCell="C1" activePane="topRight" state="frozen"/>
      <selection pane="topRight" activeCell="B20" sqref="B20"/>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238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79</v>
      </c>
      <c r="D7" s="10">
        <v>36</v>
      </c>
      <c r="E7" s="10">
        <v>43</v>
      </c>
      <c r="F7" s="10"/>
      <c r="G7" s="10">
        <v>30</v>
      </c>
      <c r="H7" s="10">
        <v>35</v>
      </c>
      <c r="I7" s="10">
        <v>14</v>
      </c>
      <c r="J7" s="10"/>
      <c r="K7" s="10">
        <v>26</v>
      </c>
      <c r="L7" s="10">
        <v>26</v>
      </c>
      <c r="M7" s="10">
        <v>11</v>
      </c>
      <c r="N7" s="10">
        <v>16</v>
      </c>
      <c r="O7" s="10"/>
      <c r="P7" s="10">
        <v>6</v>
      </c>
      <c r="Q7" s="10">
        <v>16</v>
      </c>
      <c r="R7" s="10">
        <v>5</v>
      </c>
      <c r="S7" s="10">
        <v>9</v>
      </c>
      <c r="T7" s="10">
        <v>6</v>
      </c>
      <c r="U7" s="10">
        <v>8</v>
      </c>
      <c r="V7" s="10">
        <v>5</v>
      </c>
      <c r="W7" s="10">
        <v>7</v>
      </c>
      <c r="X7" s="10">
        <v>8</v>
      </c>
      <c r="Y7" s="10">
        <v>4</v>
      </c>
      <c r="Z7" s="10">
        <v>2</v>
      </c>
      <c r="AA7" s="10">
        <v>3</v>
      </c>
      <c r="AB7" s="10"/>
      <c r="AC7" s="10">
        <v>9</v>
      </c>
      <c r="AD7" s="10">
        <v>31</v>
      </c>
      <c r="AE7" s="10">
        <v>13</v>
      </c>
      <c r="AF7" s="10">
        <v>19</v>
      </c>
      <c r="AG7" s="10"/>
      <c r="AH7" s="10">
        <v>47</v>
      </c>
      <c r="AI7" s="10">
        <v>19</v>
      </c>
      <c r="AJ7" s="10">
        <v>9</v>
      </c>
      <c r="AK7" s="10">
        <v>3</v>
      </c>
      <c r="AL7" s="10"/>
      <c r="AM7" s="10">
        <v>42</v>
      </c>
      <c r="AN7" s="10">
        <v>30</v>
      </c>
      <c r="AO7" s="10">
        <v>7</v>
      </c>
      <c r="AP7" s="10"/>
      <c r="AQ7" s="10">
        <v>45</v>
      </c>
      <c r="AR7" s="10">
        <v>16</v>
      </c>
      <c r="AS7" s="10">
        <v>2</v>
      </c>
      <c r="AT7" s="10" t="s">
        <v>136</v>
      </c>
      <c r="AU7" s="10">
        <v>9</v>
      </c>
      <c r="AV7" s="10"/>
      <c r="AW7" s="10" t="s">
        <v>136</v>
      </c>
      <c r="AX7" s="10" t="s">
        <v>136</v>
      </c>
      <c r="AY7" s="10" t="s">
        <v>136</v>
      </c>
      <c r="AZ7" s="10">
        <v>31</v>
      </c>
      <c r="BA7" s="10">
        <v>48</v>
      </c>
      <c r="BB7" s="10" t="s">
        <v>136</v>
      </c>
      <c r="BC7" s="10" t="s">
        <v>136</v>
      </c>
      <c r="BD7" s="10" t="s">
        <v>136</v>
      </c>
      <c r="BE7" s="10" t="s">
        <v>136</v>
      </c>
      <c r="BF7" s="10"/>
      <c r="BG7" s="10">
        <v>42</v>
      </c>
      <c r="BH7" s="10">
        <v>18</v>
      </c>
      <c r="BI7" s="10">
        <v>5</v>
      </c>
      <c r="BJ7" s="10">
        <v>7</v>
      </c>
      <c r="BK7" s="10">
        <v>6</v>
      </c>
      <c r="BL7" s="10" t="s">
        <v>136</v>
      </c>
      <c r="BM7" s="10"/>
      <c r="BN7" s="10">
        <v>13</v>
      </c>
      <c r="BO7" s="10">
        <v>28</v>
      </c>
      <c r="BP7" s="10">
        <v>5</v>
      </c>
      <c r="BQ7" s="10">
        <v>17</v>
      </c>
      <c r="BR7" s="10">
        <v>10</v>
      </c>
      <c r="BS7" s="10">
        <v>6</v>
      </c>
      <c r="BT7" s="10"/>
      <c r="BU7" s="10">
        <v>57</v>
      </c>
      <c r="BV7" s="10">
        <v>22</v>
      </c>
      <c r="BW7" s="10"/>
      <c r="BX7" s="10">
        <v>24</v>
      </c>
      <c r="BY7" s="10">
        <v>55</v>
      </c>
      <c r="BZ7" s="10"/>
      <c r="CA7" s="10">
        <v>33</v>
      </c>
      <c r="CB7" s="10">
        <v>43</v>
      </c>
    </row>
    <row r="8" spans="2:80" ht="30" customHeight="1" x14ac:dyDescent="0.35">
      <c r="B8" s="11" t="s">
        <v>20</v>
      </c>
      <c r="C8" s="11">
        <v>76</v>
      </c>
      <c r="D8" s="11">
        <v>35</v>
      </c>
      <c r="E8" s="11">
        <v>41</v>
      </c>
      <c r="F8" s="11"/>
      <c r="G8" s="11">
        <v>28</v>
      </c>
      <c r="H8" s="11">
        <v>33</v>
      </c>
      <c r="I8" s="11">
        <v>15</v>
      </c>
      <c r="J8" s="11"/>
      <c r="K8" s="11">
        <v>25</v>
      </c>
      <c r="L8" s="11">
        <v>25</v>
      </c>
      <c r="M8" s="11">
        <v>11</v>
      </c>
      <c r="N8" s="11">
        <v>15</v>
      </c>
      <c r="O8" s="11"/>
      <c r="P8" s="11">
        <v>8</v>
      </c>
      <c r="Q8" s="11">
        <v>15</v>
      </c>
      <c r="R8" s="11">
        <v>5</v>
      </c>
      <c r="S8" s="11">
        <v>8</v>
      </c>
      <c r="T8" s="11">
        <v>6</v>
      </c>
      <c r="U8" s="11">
        <v>9</v>
      </c>
      <c r="V8" s="11">
        <v>5</v>
      </c>
      <c r="W8" s="11">
        <v>6</v>
      </c>
      <c r="X8" s="11">
        <v>7</v>
      </c>
      <c r="Y8" s="11">
        <v>4</v>
      </c>
      <c r="Z8" s="11">
        <v>2</v>
      </c>
      <c r="AA8" s="11">
        <v>4</v>
      </c>
      <c r="AB8" s="11"/>
      <c r="AC8" s="11">
        <v>8</v>
      </c>
      <c r="AD8" s="11">
        <v>29</v>
      </c>
      <c r="AE8" s="11">
        <v>13</v>
      </c>
      <c r="AF8" s="11">
        <v>19</v>
      </c>
      <c r="AG8" s="11"/>
      <c r="AH8" s="11">
        <v>44</v>
      </c>
      <c r="AI8" s="11">
        <v>18</v>
      </c>
      <c r="AJ8" s="11">
        <v>9</v>
      </c>
      <c r="AK8" s="11">
        <v>3</v>
      </c>
      <c r="AL8" s="11"/>
      <c r="AM8" s="11">
        <v>41</v>
      </c>
      <c r="AN8" s="11">
        <v>28</v>
      </c>
      <c r="AO8" s="11">
        <v>7</v>
      </c>
      <c r="AP8" s="11"/>
      <c r="AQ8" s="11">
        <v>43</v>
      </c>
      <c r="AR8" s="11">
        <v>15</v>
      </c>
      <c r="AS8" s="11">
        <v>2</v>
      </c>
      <c r="AT8" s="11" t="s">
        <v>136</v>
      </c>
      <c r="AU8" s="11">
        <v>9</v>
      </c>
      <c r="AV8" s="11"/>
      <c r="AW8" s="11" t="s">
        <v>136</v>
      </c>
      <c r="AX8" s="11" t="s">
        <v>136</v>
      </c>
      <c r="AY8" s="11" t="s">
        <v>136</v>
      </c>
      <c r="AZ8" s="11">
        <v>29</v>
      </c>
      <c r="BA8" s="11">
        <v>46</v>
      </c>
      <c r="BB8" s="11" t="s">
        <v>136</v>
      </c>
      <c r="BC8" s="11" t="s">
        <v>136</v>
      </c>
      <c r="BD8" s="11" t="s">
        <v>136</v>
      </c>
      <c r="BE8" s="11" t="s">
        <v>136</v>
      </c>
      <c r="BF8" s="11"/>
      <c r="BG8" s="11">
        <v>41</v>
      </c>
      <c r="BH8" s="11">
        <v>17</v>
      </c>
      <c r="BI8" s="11">
        <v>5</v>
      </c>
      <c r="BJ8" s="11">
        <v>7</v>
      </c>
      <c r="BK8" s="11">
        <v>6</v>
      </c>
      <c r="BL8" s="11" t="s">
        <v>136</v>
      </c>
      <c r="BM8" s="11"/>
      <c r="BN8" s="11">
        <v>13</v>
      </c>
      <c r="BO8" s="11">
        <v>27</v>
      </c>
      <c r="BP8" s="11">
        <v>4</v>
      </c>
      <c r="BQ8" s="11">
        <v>16</v>
      </c>
      <c r="BR8" s="11">
        <v>10</v>
      </c>
      <c r="BS8" s="11">
        <v>6</v>
      </c>
      <c r="BT8" s="11"/>
      <c r="BU8" s="11">
        <v>54</v>
      </c>
      <c r="BV8" s="11">
        <v>21</v>
      </c>
      <c r="BW8" s="11"/>
      <c r="BX8" s="11">
        <v>24</v>
      </c>
      <c r="BY8" s="11">
        <v>52</v>
      </c>
      <c r="BZ8" s="11"/>
      <c r="CA8" s="11">
        <v>30</v>
      </c>
      <c r="CB8" s="11">
        <v>42</v>
      </c>
    </row>
    <row r="9" spans="2:80" ht="43.5" x14ac:dyDescent="0.35">
      <c r="B9" s="17" t="s">
        <v>229</v>
      </c>
      <c r="C9" s="16">
        <v>0.24917765523478999</v>
      </c>
      <c r="D9" s="16">
        <v>0.16377592829717599</v>
      </c>
      <c r="E9" s="16">
        <v>0.320831504158402</v>
      </c>
      <c r="F9" s="16"/>
      <c r="G9" s="16">
        <v>0.36511481041184701</v>
      </c>
      <c r="H9" s="16">
        <v>0.19970603394970801</v>
      </c>
      <c r="I9" s="16">
        <v>0.14006090131589899</v>
      </c>
      <c r="J9" s="16"/>
      <c r="K9" s="16">
        <v>0.22529619716990101</v>
      </c>
      <c r="L9" s="16">
        <v>0.264221970520153</v>
      </c>
      <c r="M9" s="16">
        <v>0.35189249737892497</v>
      </c>
      <c r="N9" s="16">
        <v>0.19301580780194399</v>
      </c>
      <c r="O9" s="16"/>
      <c r="P9" s="16">
        <v>0.32909466746011301</v>
      </c>
      <c r="Q9" s="16">
        <v>0.248921677046544</v>
      </c>
      <c r="R9" s="16">
        <v>0.22629476883112501</v>
      </c>
      <c r="S9" s="16">
        <v>0.66019188800950102</v>
      </c>
      <c r="T9" s="16">
        <v>0.16285307954021699</v>
      </c>
      <c r="U9" s="16">
        <v>0.23971920309636</v>
      </c>
      <c r="V9" s="16">
        <v>0</v>
      </c>
      <c r="W9" s="16">
        <v>0.138955392205413</v>
      </c>
      <c r="X9" s="16">
        <v>0.120160182405131</v>
      </c>
      <c r="Y9" s="16">
        <v>0.24674298133813799</v>
      </c>
      <c r="Z9" s="16">
        <v>0.47291963247285901</v>
      </c>
      <c r="AA9" s="16">
        <v>0</v>
      </c>
      <c r="AB9" s="16"/>
      <c r="AC9" s="16">
        <v>0.33466640137197101</v>
      </c>
      <c r="AD9" s="16">
        <v>0.158739986012464</v>
      </c>
      <c r="AE9" s="16">
        <v>0.22909220892948101</v>
      </c>
      <c r="AF9" s="16">
        <v>0.244503746793787</v>
      </c>
      <c r="AG9" s="16"/>
      <c r="AH9" s="16">
        <v>0.25635571482644298</v>
      </c>
      <c r="AI9" s="16">
        <v>0.20960826532228999</v>
      </c>
      <c r="AJ9" s="16">
        <v>9.7853209882746497E-2</v>
      </c>
      <c r="AK9" s="16">
        <v>0.58401166585367104</v>
      </c>
      <c r="AL9" s="16"/>
      <c r="AM9" s="16">
        <v>0.23390382840882201</v>
      </c>
      <c r="AN9" s="16">
        <v>0.25873304217259702</v>
      </c>
      <c r="AO9" s="16">
        <v>0.29969857455947901</v>
      </c>
      <c r="AP9" s="16"/>
      <c r="AQ9" s="16">
        <v>0.310529346846108</v>
      </c>
      <c r="AR9" s="16">
        <v>0.18796140987578</v>
      </c>
      <c r="AS9" s="16">
        <v>0.41760569630975503</v>
      </c>
      <c r="AT9" s="16" t="s">
        <v>137</v>
      </c>
      <c r="AU9" s="16">
        <v>0.119767807973774</v>
      </c>
      <c r="AV9" s="16"/>
      <c r="AW9" s="16" t="s">
        <v>137</v>
      </c>
      <c r="AX9" s="16" t="s">
        <v>137</v>
      </c>
      <c r="AY9" s="16" t="s">
        <v>137</v>
      </c>
      <c r="AZ9" s="16">
        <v>0.21574344025032699</v>
      </c>
      <c r="BA9" s="16">
        <v>0.27047546086542701</v>
      </c>
      <c r="BB9" s="16" t="s">
        <v>137</v>
      </c>
      <c r="BC9" s="16" t="s">
        <v>137</v>
      </c>
      <c r="BD9" s="16" t="s">
        <v>137</v>
      </c>
      <c r="BE9" s="16" t="s">
        <v>137</v>
      </c>
      <c r="BF9" s="16"/>
      <c r="BG9" s="16">
        <v>0.21289813982230801</v>
      </c>
      <c r="BH9" s="16">
        <v>0.307938857034389</v>
      </c>
      <c r="BI9" s="16">
        <v>0.44854080373321498</v>
      </c>
      <c r="BJ9" s="16">
        <v>0.15871594418936</v>
      </c>
      <c r="BK9" s="16">
        <v>0.325264193055738</v>
      </c>
      <c r="BL9" s="16" t="s">
        <v>137</v>
      </c>
      <c r="BM9" s="16"/>
      <c r="BN9" s="16">
        <v>0.24300330900328501</v>
      </c>
      <c r="BO9" s="16">
        <v>0.27741194066080499</v>
      </c>
      <c r="BP9" s="16">
        <v>0.62222279176610795</v>
      </c>
      <c r="BQ9" s="16">
        <v>0.16585257262734401</v>
      </c>
      <c r="BR9" s="16">
        <v>0.20393459108683301</v>
      </c>
      <c r="BS9" s="16">
        <v>0.14894181976822901</v>
      </c>
      <c r="BT9" s="16"/>
      <c r="BU9" s="16">
        <v>0.243898265008131</v>
      </c>
      <c r="BV9" s="16">
        <v>0.26253128120386798</v>
      </c>
      <c r="BW9" s="16"/>
      <c r="BX9" s="16">
        <v>0.16955259113982701</v>
      </c>
      <c r="BY9" s="16">
        <v>0.28517702840766801</v>
      </c>
      <c r="BZ9" s="16"/>
      <c r="CA9" s="16">
        <v>0.114781066822139</v>
      </c>
      <c r="CB9" s="16">
        <v>0.338863075905111</v>
      </c>
    </row>
    <row r="10" spans="2:80" ht="29" x14ac:dyDescent="0.35">
      <c r="B10" s="17" t="s">
        <v>230</v>
      </c>
      <c r="C10" s="16">
        <v>0.21259506505197701</v>
      </c>
      <c r="D10" s="16">
        <v>0.32629615384296001</v>
      </c>
      <c r="E10" s="16">
        <v>0.11719745506417401</v>
      </c>
      <c r="F10" s="16"/>
      <c r="G10" s="16">
        <v>9.1300570916124299E-2</v>
      </c>
      <c r="H10" s="16">
        <v>0.25234447414133698</v>
      </c>
      <c r="I10" s="16">
        <v>0.35333729794052499</v>
      </c>
      <c r="J10" s="16"/>
      <c r="K10" s="16">
        <v>0.19448940725025199</v>
      </c>
      <c r="L10" s="16">
        <v>0.219958697372966</v>
      </c>
      <c r="M10" s="16">
        <v>0.29797556400936898</v>
      </c>
      <c r="N10" s="16">
        <v>0.17144448521097599</v>
      </c>
      <c r="O10" s="16"/>
      <c r="P10" s="16">
        <v>0</v>
      </c>
      <c r="Q10" s="16">
        <v>0.184472269835425</v>
      </c>
      <c r="R10" s="16">
        <v>0</v>
      </c>
      <c r="S10" s="16">
        <v>0.22621087380565799</v>
      </c>
      <c r="T10" s="16">
        <v>0.16285307954021699</v>
      </c>
      <c r="U10" s="16">
        <v>0.25989644678792101</v>
      </c>
      <c r="V10" s="16">
        <v>0.41833772067428898</v>
      </c>
      <c r="W10" s="16">
        <v>0.426690454656522</v>
      </c>
      <c r="X10" s="16">
        <v>0.12514775477852999</v>
      </c>
      <c r="Y10" s="16">
        <v>0.27063028201744399</v>
      </c>
      <c r="Z10" s="16">
        <v>0.52708036752714105</v>
      </c>
      <c r="AA10" s="16">
        <v>0.32664244104328599</v>
      </c>
      <c r="AB10" s="16"/>
      <c r="AC10" s="16">
        <v>0.20717430158945899</v>
      </c>
      <c r="AD10" s="16">
        <v>0.189562265906116</v>
      </c>
      <c r="AE10" s="16">
        <v>0.231832091826665</v>
      </c>
      <c r="AF10" s="16">
        <v>0.20803882527597101</v>
      </c>
      <c r="AG10" s="16"/>
      <c r="AH10" s="16">
        <v>0.20924128119197</v>
      </c>
      <c r="AI10" s="16">
        <v>0.25875406022624903</v>
      </c>
      <c r="AJ10" s="16">
        <v>0.131734772981556</v>
      </c>
      <c r="AK10" s="16">
        <v>0.29347102303271899</v>
      </c>
      <c r="AL10" s="16"/>
      <c r="AM10" s="16">
        <v>0.25365811576458303</v>
      </c>
      <c r="AN10" s="16">
        <v>0.16801525748350901</v>
      </c>
      <c r="AO10" s="16">
        <v>0.153456228928356</v>
      </c>
      <c r="AP10" s="16"/>
      <c r="AQ10" s="16">
        <v>0.215872556248385</v>
      </c>
      <c r="AR10" s="16">
        <v>0.25760996760113902</v>
      </c>
      <c r="AS10" s="16">
        <v>1</v>
      </c>
      <c r="AT10" s="16" t="s">
        <v>137</v>
      </c>
      <c r="AU10" s="16">
        <v>0.100593963755886</v>
      </c>
      <c r="AV10" s="16"/>
      <c r="AW10" s="16" t="s">
        <v>137</v>
      </c>
      <c r="AX10" s="16" t="s">
        <v>137</v>
      </c>
      <c r="AY10" s="16" t="s">
        <v>137</v>
      </c>
      <c r="AZ10" s="16">
        <v>0.127396907710256</v>
      </c>
      <c r="BA10" s="16">
        <v>0.26686682815440499</v>
      </c>
      <c r="BB10" s="16" t="s">
        <v>137</v>
      </c>
      <c r="BC10" s="16" t="s">
        <v>137</v>
      </c>
      <c r="BD10" s="16" t="s">
        <v>137</v>
      </c>
      <c r="BE10" s="16" t="s">
        <v>137</v>
      </c>
      <c r="BF10" s="16"/>
      <c r="BG10" s="16">
        <v>0.27452361332790598</v>
      </c>
      <c r="BH10" s="16">
        <v>0.125884028014774</v>
      </c>
      <c r="BI10" s="16">
        <v>0.181012032657559</v>
      </c>
      <c r="BJ10" s="16">
        <v>0.120186688740097</v>
      </c>
      <c r="BK10" s="16">
        <v>0</v>
      </c>
      <c r="BL10" s="16" t="s">
        <v>137</v>
      </c>
      <c r="BM10" s="16"/>
      <c r="BN10" s="16">
        <v>6.5690794807561195E-2</v>
      </c>
      <c r="BO10" s="16">
        <v>0.10619356264431799</v>
      </c>
      <c r="BP10" s="16">
        <v>0.178977871267163</v>
      </c>
      <c r="BQ10" s="16">
        <v>0.410996814587686</v>
      </c>
      <c r="BR10" s="16">
        <v>0.32595435537890399</v>
      </c>
      <c r="BS10" s="16">
        <v>0.33303938876237899</v>
      </c>
      <c r="BT10" s="16"/>
      <c r="BU10" s="16">
        <v>0.22789013618926801</v>
      </c>
      <c r="BV10" s="16">
        <v>0.17390789657815001</v>
      </c>
      <c r="BW10" s="16"/>
      <c r="BX10" s="16">
        <v>0.33083194888315898</v>
      </c>
      <c r="BY10" s="16">
        <v>0.15913886062417801</v>
      </c>
      <c r="BZ10" s="16"/>
      <c r="CA10" s="16">
        <v>0.30433021453664399</v>
      </c>
      <c r="CB10" s="16">
        <v>0.162493606448436</v>
      </c>
    </row>
    <row r="11" spans="2:80" ht="29" x14ac:dyDescent="0.35">
      <c r="B11" s="17" t="s">
        <v>231</v>
      </c>
      <c r="C11" s="16">
        <v>0.21177493098876099</v>
      </c>
      <c r="D11" s="16">
        <v>0.30851551976883002</v>
      </c>
      <c r="E11" s="16">
        <v>0.130607537988709</v>
      </c>
      <c r="F11" s="16"/>
      <c r="G11" s="16">
        <v>0.13148249995545999</v>
      </c>
      <c r="H11" s="16">
        <v>0.22553332291350001</v>
      </c>
      <c r="I11" s="16">
        <v>0.33273302766651303</v>
      </c>
      <c r="J11" s="16"/>
      <c r="K11" s="16">
        <v>0.219880651671853</v>
      </c>
      <c r="L11" s="16">
        <v>0.30981389490811501</v>
      </c>
      <c r="M11" s="16">
        <v>0.16944771393114599</v>
      </c>
      <c r="N11" s="16">
        <v>6.8442716723095098E-2</v>
      </c>
      <c r="O11" s="16"/>
      <c r="P11" s="16">
        <v>0.161711406437375</v>
      </c>
      <c r="Q11" s="16">
        <v>0.311960570495459</v>
      </c>
      <c r="R11" s="16">
        <v>0.39050194753953898</v>
      </c>
      <c r="S11" s="16">
        <v>0</v>
      </c>
      <c r="T11" s="16">
        <v>0.50931666303235601</v>
      </c>
      <c r="U11" s="16">
        <v>0.11985960154818</v>
      </c>
      <c r="V11" s="16">
        <v>0</v>
      </c>
      <c r="W11" s="16">
        <v>0.14119955202486401</v>
      </c>
      <c r="X11" s="16">
        <v>0.24726409747255501</v>
      </c>
      <c r="Y11" s="16">
        <v>0.27063028201744399</v>
      </c>
      <c r="Z11" s="16">
        <v>0.52708036752714105</v>
      </c>
      <c r="AA11" s="16">
        <v>0</v>
      </c>
      <c r="AB11" s="16"/>
      <c r="AC11" s="16">
        <v>0</v>
      </c>
      <c r="AD11" s="16">
        <v>0.20546131676528601</v>
      </c>
      <c r="AE11" s="16">
        <v>0.28962204626413601</v>
      </c>
      <c r="AF11" s="16">
        <v>0.344404182657783</v>
      </c>
      <c r="AG11" s="16"/>
      <c r="AH11" s="16">
        <v>0.23698408977250399</v>
      </c>
      <c r="AI11" s="16">
        <v>0.157614084002277</v>
      </c>
      <c r="AJ11" s="16">
        <v>0.19573192945555601</v>
      </c>
      <c r="AK11" s="16">
        <v>0.29347102303271899</v>
      </c>
      <c r="AL11" s="16"/>
      <c r="AM11" s="16">
        <v>0.22710650430611401</v>
      </c>
      <c r="AN11" s="16">
        <v>0.20449633443689899</v>
      </c>
      <c r="AO11" s="16">
        <v>0.15167391543907699</v>
      </c>
      <c r="AP11" s="16"/>
      <c r="AQ11" s="16">
        <v>0.28136765842254002</v>
      </c>
      <c r="AR11" s="16">
        <v>0</v>
      </c>
      <c r="AS11" s="16">
        <v>0.41760569630975503</v>
      </c>
      <c r="AT11" s="16" t="s">
        <v>137</v>
      </c>
      <c r="AU11" s="16">
        <v>0.22415890766065699</v>
      </c>
      <c r="AV11" s="16"/>
      <c r="AW11" s="16" t="s">
        <v>137</v>
      </c>
      <c r="AX11" s="16" t="s">
        <v>137</v>
      </c>
      <c r="AY11" s="16" t="s">
        <v>137</v>
      </c>
      <c r="AZ11" s="16">
        <v>0.28180606163337801</v>
      </c>
      <c r="BA11" s="16">
        <v>0.167164659467329</v>
      </c>
      <c r="BB11" s="16" t="s">
        <v>137</v>
      </c>
      <c r="BC11" s="16" t="s">
        <v>137</v>
      </c>
      <c r="BD11" s="16" t="s">
        <v>137</v>
      </c>
      <c r="BE11" s="16" t="s">
        <v>137</v>
      </c>
      <c r="BF11" s="16"/>
      <c r="BG11" s="16">
        <v>0.277908562154634</v>
      </c>
      <c r="BH11" s="16">
        <v>0.16626248409083899</v>
      </c>
      <c r="BI11" s="16">
        <v>0</v>
      </c>
      <c r="BJ11" s="16">
        <v>0.13870902517636999</v>
      </c>
      <c r="BK11" s="16">
        <v>0.178838812407207</v>
      </c>
      <c r="BL11" s="16" t="s">
        <v>137</v>
      </c>
      <c r="BM11" s="16"/>
      <c r="BN11" s="16">
        <v>0.24235307499866901</v>
      </c>
      <c r="BO11" s="16">
        <v>0.131990120979526</v>
      </c>
      <c r="BP11" s="16">
        <v>0</v>
      </c>
      <c r="BQ11" s="16">
        <v>0.34660019811162002</v>
      </c>
      <c r="BR11" s="16">
        <v>0.30242479844456199</v>
      </c>
      <c r="BS11" s="16">
        <v>0.155542165133396</v>
      </c>
      <c r="BT11" s="16"/>
      <c r="BU11" s="16">
        <v>0.20466166566229199</v>
      </c>
      <c r="BV11" s="16">
        <v>0.22976713851849101</v>
      </c>
      <c r="BW11" s="16"/>
      <c r="BX11" s="16">
        <v>0.23462374825129001</v>
      </c>
      <c r="BY11" s="16">
        <v>0.201444727697349</v>
      </c>
      <c r="BZ11" s="16"/>
      <c r="CA11" s="16">
        <v>0.21199507606006501</v>
      </c>
      <c r="CB11" s="16">
        <v>0.22692485753571501</v>
      </c>
    </row>
    <row r="12" spans="2:80" ht="43.5" x14ac:dyDescent="0.35">
      <c r="B12" s="17" t="s">
        <v>232</v>
      </c>
      <c r="C12" s="16">
        <v>0.207063783419174</v>
      </c>
      <c r="D12" s="16">
        <v>0.22663413357434001</v>
      </c>
      <c r="E12" s="16">
        <v>0.19064384715225599</v>
      </c>
      <c r="F12" s="16"/>
      <c r="G12" s="16">
        <v>0.23351170880487501</v>
      </c>
      <c r="H12" s="16">
        <v>0.17454395566308201</v>
      </c>
      <c r="I12" s="16">
        <v>0.22917908077220001</v>
      </c>
      <c r="J12" s="16"/>
      <c r="K12" s="16">
        <v>0.106790174324862</v>
      </c>
      <c r="L12" s="16">
        <v>0.188433057185244</v>
      </c>
      <c r="M12" s="16">
        <v>0.42223681297723498</v>
      </c>
      <c r="N12" s="16">
        <v>0.25192340054100998</v>
      </c>
      <c r="O12" s="16"/>
      <c r="P12" s="16">
        <v>0.50849077796764197</v>
      </c>
      <c r="Q12" s="16">
        <v>0.25403304526415998</v>
      </c>
      <c r="R12" s="16">
        <v>0.190066831472189</v>
      </c>
      <c r="S12" s="16">
        <v>0.22621087380565799</v>
      </c>
      <c r="T12" s="16">
        <v>0.164977177887209</v>
      </c>
      <c r="U12" s="16">
        <v>0.125377499563709</v>
      </c>
      <c r="V12" s="16">
        <v>0</v>
      </c>
      <c r="W12" s="16">
        <v>0.28592266246627301</v>
      </c>
      <c r="X12" s="16">
        <v>0.125307577456231</v>
      </c>
      <c r="Y12" s="16">
        <v>0</v>
      </c>
      <c r="Z12" s="16">
        <v>0.47291963247285901</v>
      </c>
      <c r="AA12" s="16">
        <v>0</v>
      </c>
      <c r="AB12" s="16"/>
      <c r="AC12" s="16">
        <v>0.53820716978049399</v>
      </c>
      <c r="AD12" s="16">
        <v>0.22678747753005299</v>
      </c>
      <c r="AE12" s="16">
        <v>7.0529836287307607E-2</v>
      </c>
      <c r="AF12" s="16">
        <v>0.139988839576698</v>
      </c>
      <c r="AG12" s="16"/>
      <c r="AH12" s="16">
        <v>0.22756329513506901</v>
      </c>
      <c r="AI12" s="16">
        <v>0.15963601273067099</v>
      </c>
      <c r="AJ12" s="16">
        <v>0.15767329217704901</v>
      </c>
      <c r="AK12" s="16">
        <v>0.41598833414632902</v>
      </c>
      <c r="AL12" s="16"/>
      <c r="AM12" s="16">
        <v>0.28440167894958901</v>
      </c>
      <c r="AN12" s="16">
        <v>0.110208327210551</v>
      </c>
      <c r="AO12" s="16">
        <v>0.148024659120402</v>
      </c>
      <c r="AP12" s="16"/>
      <c r="AQ12" s="16">
        <v>0.20556513293196299</v>
      </c>
      <c r="AR12" s="16">
        <v>0.17554813093135799</v>
      </c>
      <c r="AS12" s="16">
        <v>0</v>
      </c>
      <c r="AT12" s="16" t="s">
        <v>137</v>
      </c>
      <c r="AU12" s="16">
        <v>0.34873181993011698</v>
      </c>
      <c r="AV12" s="16"/>
      <c r="AW12" s="16" t="s">
        <v>137</v>
      </c>
      <c r="AX12" s="16" t="s">
        <v>137</v>
      </c>
      <c r="AY12" s="16" t="s">
        <v>137</v>
      </c>
      <c r="AZ12" s="16">
        <v>0.197375417024658</v>
      </c>
      <c r="BA12" s="16">
        <v>0.21323533386367299</v>
      </c>
      <c r="BB12" s="16" t="s">
        <v>137</v>
      </c>
      <c r="BC12" s="16" t="s">
        <v>137</v>
      </c>
      <c r="BD12" s="16" t="s">
        <v>137</v>
      </c>
      <c r="BE12" s="16" t="s">
        <v>137</v>
      </c>
      <c r="BF12" s="16"/>
      <c r="BG12" s="16">
        <v>0.174420105516473</v>
      </c>
      <c r="BH12" s="16">
        <v>0.29731071251544</v>
      </c>
      <c r="BI12" s="16">
        <v>0.36675135637986001</v>
      </c>
      <c r="BJ12" s="16">
        <v>0.13318098911103901</v>
      </c>
      <c r="BK12" s="16">
        <v>0.17453597190683601</v>
      </c>
      <c r="BL12" s="16" t="s">
        <v>137</v>
      </c>
      <c r="BM12" s="16"/>
      <c r="BN12" s="16">
        <v>0.15977999873465201</v>
      </c>
      <c r="BO12" s="16">
        <v>0.29954601040404499</v>
      </c>
      <c r="BP12" s="16">
        <v>0.39856584017091901</v>
      </c>
      <c r="BQ12" s="16">
        <v>0.23680940080301599</v>
      </c>
      <c r="BR12" s="16">
        <v>0</v>
      </c>
      <c r="BS12" s="16">
        <v>0</v>
      </c>
      <c r="BT12" s="16"/>
      <c r="BU12" s="16">
        <v>0.174252493325701</v>
      </c>
      <c r="BV12" s="16">
        <v>0.29005626487255898</v>
      </c>
      <c r="BW12" s="16"/>
      <c r="BX12" s="16">
        <v>0.32825585390320799</v>
      </c>
      <c r="BY12" s="16">
        <v>0.152271506382572</v>
      </c>
      <c r="BZ12" s="16"/>
      <c r="CA12" s="16">
        <v>0.17052554609277301</v>
      </c>
      <c r="CB12" s="16">
        <v>0.24810620323921601</v>
      </c>
    </row>
    <row r="13" spans="2:80" ht="29" x14ac:dyDescent="0.35">
      <c r="B13" s="17" t="s">
        <v>233</v>
      </c>
      <c r="C13" s="16">
        <v>0.13529065645060001</v>
      </c>
      <c r="D13" s="16">
        <v>8.2364739846585003E-2</v>
      </c>
      <c r="E13" s="16">
        <v>0.179696616007578</v>
      </c>
      <c r="F13" s="16"/>
      <c r="G13" s="16">
        <v>0.13008201175673201</v>
      </c>
      <c r="H13" s="16">
        <v>0.15784643050396599</v>
      </c>
      <c r="I13" s="16">
        <v>9.5180202015919105E-2</v>
      </c>
      <c r="J13" s="16"/>
      <c r="K13" s="16">
        <v>5.69277987072433E-2</v>
      </c>
      <c r="L13" s="16">
        <v>0.16395353899526899</v>
      </c>
      <c r="M13" s="16">
        <v>0.26779651475362998</v>
      </c>
      <c r="N13" s="16">
        <v>0.124545218928544</v>
      </c>
      <c r="O13" s="16"/>
      <c r="P13" s="16">
        <v>0.34727600257629798</v>
      </c>
      <c r="Q13" s="16">
        <v>0.17702114648447101</v>
      </c>
      <c r="R13" s="16">
        <v>0</v>
      </c>
      <c r="S13" s="16">
        <v>0.22621087380565799</v>
      </c>
      <c r="T13" s="16">
        <v>0</v>
      </c>
      <c r="U13" s="16">
        <v>0.366505167550294</v>
      </c>
      <c r="V13" s="16">
        <v>0</v>
      </c>
      <c r="W13" s="16">
        <v>0</v>
      </c>
      <c r="X13" s="16">
        <v>0</v>
      </c>
      <c r="Y13" s="16">
        <v>0</v>
      </c>
      <c r="Z13" s="16">
        <v>0</v>
      </c>
      <c r="AA13" s="16">
        <v>0</v>
      </c>
      <c r="AB13" s="16"/>
      <c r="AC13" s="16">
        <v>0.44251309841722403</v>
      </c>
      <c r="AD13" s="16">
        <v>0.13442761642280801</v>
      </c>
      <c r="AE13" s="16">
        <v>9.8877170436836304E-2</v>
      </c>
      <c r="AF13" s="16">
        <v>7.4625371960156603E-2</v>
      </c>
      <c r="AG13" s="16"/>
      <c r="AH13" s="16">
        <v>0.14722416727530499</v>
      </c>
      <c r="AI13" s="16">
        <v>0.12510622207446601</v>
      </c>
      <c r="AJ13" s="16">
        <v>0.15767329217704901</v>
      </c>
      <c r="AK13" s="16">
        <v>0</v>
      </c>
      <c r="AL13" s="16"/>
      <c r="AM13" s="16">
        <v>0.20016903179433801</v>
      </c>
      <c r="AN13" s="16">
        <v>0</v>
      </c>
      <c r="AO13" s="16">
        <v>0.30513014436743202</v>
      </c>
      <c r="AP13" s="16"/>
      <c r="AQ13" s="16">
        <v>0.120282464163427</v>
      </c>
      <c r="AR13" s="16">
        <v>0.209316760407909</v>
      </c>
      <c r="AS13" s="16">
        <v>0</v>
      </c>
      <c r="AT13" s="16" t="s">
        <v>137</v>
      </c>
      <c r="AU13" s="16">
        <v>0.22331441105758901</v>
      </c>
      <c r="AV13" s="16"/>
      <c r="AW13" s="16" t="s">
        <v>137</v>
      </c>
      <c r="AX13" s="16" t="s">
        <v>137</v>
      </c>
      <c r="AY13" s="16" t="s">
        <v>137</v>
      </c>
      <c r="AZ13" s="16">
        <v>0.172623644265855</v>
      </c>
      <c r="BA13" s="16">
        <v>0.11150930795865099</v>
      </c>
      <c r="BB13" s="16" t="s">
        <v>137</v>
      </c>
      <c r="BC13" s="16" t="s">
        <v>137</v>
      </c>
      <c r="BD13" s="16" t="s">
        <v>137</v>
      </c>
      <c r="BE13" s="16" t="s">
        <v>137</v>
      </c>
      <c r="BF13" s="16"/>
      <c r="BG13" s="16">
        <v>0.12672670543950801</v>
      </c>
      <c r="BH13" s="16">
        <v>0.11654465814777799</v>
      </c>
      <c r="BI13" s="16">
        <v>0.181012032657559</v>
      </c>
      <c r="BJ13" s="16">
        <v>0.187152277853634</v>
      </c>
      <c r="BK13" s="16">
        <v>0.178838812407207</v>
      </c>
      <c r="BL13" s="16" t="s">
        <v>137</v>
      </c>
      <c r="BM13" s="16"/>
      <c r="BN13" s="16">
        <v>0.38984933231216001</v>
      </c>
      <c r="BO13" s="16">
        <v>0.15760482809204501</v>
      </c>
      <c r="BP13" s="16">
        <v>0.19976650320419001</v>
      </c>
      <c r="BQ13" s="16">
        <v>0</v>
      </c>
      <c r="BR13" s="16">
        <v>0</v>
      </c>
      <c r="BS13" s="16">
        <v>0</v>
      </c>
      <c r="BT13" s="16"/>
      <c r="BU13" s="16">
        <v>0.110300929451877</v>
      </c>
      <c r="BV13" s="16">
        <v>0.19849937054133901</v>
      </c>
      <c r="BW13" s="16"/>
      <c r="BX13" s="16">
        <v>7.3224731013703498E-2</v>
      </c>
      <c r="BY13" s="16">
        <v>0.16335134860223299</v>
      </c>
      <c r="BZ13" s="16"/>
      <c r="CA13" s="16">
        <v>6.9562752673614905E-2</v>
      </c>
      <c r="CB13" s="16">
        <v>0.19197685229235301</v>
      </c>
    </row>
    <row r="14" spans="2:80" ht="43.5" x14ac:dyDescent="0.35">
      <c r="B14" s="17" t="s">
        <v>234</v>
      </c>
      <c r="C14" s="16">
        <v>0.12747402406043101</v>
      </c>
      <c r="D14" s="16">
        <v>8.6864391104225905E-2</v>
      </c>
      <c r="E14" s="16">
        <v>0.161546362045035</v>
      </c>
      <c r="F14" s="16"/>
      <c r="G14" s="16">
        <v>0.10165545501292</v>
      </c>
      <c r="H14" s="16">
        <v>0.176620498917756</v>
      </c>
      <c r="I14" s="16">
        <v>6.7364575382434497E-2</v>
      </c>
      <c r="J14" s="16"/>
      <c r="K14" s="16">
        <v>3.6005749758897303E-2</v>
      </c>
      <c r="L14" s="16">
        <v>0.188353863033353</v>
      </c>
      <c r="M14" s="16">
        <v>0.19746097863996201</v>
      </c>
      <c r="N14" s="16">
        <v>0.128326177391313</v>
      </c>
      <c r="O14" s="16"/>
      <c r="P14" s="16">
        <v>0</v>
      </c>
      <c r="Q14" s="16">
        <v>0</v>
      </c>
      <c r="R14" s="16">
        <v>0</v>
      </c>
      <c r="S14" s="16">
        <v>0.11359723818484101</v>
      </c>
      <c r="T14" s="16">
        <v>0.16285307954021699</v>
      </c>
      <c r="U14" s="16">
        <v>0.24523710111188901</v>
      </c>
      <c r="V14" s="16">
        <v>0.198694583887811</v>
      </c>
      <c r="W14" s="16">
        <v>0.14472311044140901</v>
      </c>
      <c r="X14" s="16">
        <v>0.12569191806480901</v>
      </c>
      <c r="Y14" s="16">
        <v>0</v>
      </c>
      <c r="Z14" s="16">
        <v>1</v>
      </c>
      <c r="AA14" s="16">
        <v>0.32664244104328599</v>
      </c>
      <c r="AB14" s="16"/>
      <c r="AC14" s="16">
        <v>0.130165128871855</v>
      </c>
      <c r="AD14" s="16">
        <v>0.129074689685231</v>
      </c>
      <c r="AE14" s="16">
        <v>0.14209650415241901</v>
      </c>
      <c r="AF14" s="16">
        <v>0.100015852549516</v>
      </c>
      <c r="AG14" s="16"/>
      <c r="AH14" s="16">
        <v>0.1911766640042</v>
      </c>
      <c r="AI14" s="16">
        <v>0</v>
      </c>
      <c r="AJ14" s="16">
        <v>0.131734772981556</v>
      </c>
      <c r="AK14" s="16">
        <v>0</v>
      </c>
      <c r="AL14" s="16"/>
      <c r="AM14" s="16">
        <v>0.189813871346556</v>
      </c>
      <c r="AN14" s="16">
        <v>3.1716911335911299E-2</v>
      </c>
      <c r="AO14" s="16">
        <v>0.15167391543907699</v>
      </c>
      <c r="AP14" s="16"/>
      <c r="AQ14" s="16">
        <v>0.13135527393122901</v>
      </c>
      <c r="AR14" s="16">
        <v>0.13583127537430301</v>
      </c>
      <c r="AS14" s="16">
        <v>0</v>
      </c>
      <c r="AT14" s="16" t="s">
        <v>137</v>
      </c>
      <c r="AU14" s="16">
        <v>0.23009381631786499</v>
      </c>
      <c r="AV14" s="16"/>
      <c r="AW14" s="16" t="s">
        <v>137</v>
      </c>
      <c r="AX14" s="16" t="s">
        <v>137</v>
      </c>
      <c r="AY14" s="16" t="s">
        <v>137</v>
      </c>
      <c r="AZ14" s="16">
        <v>9.3711288212043595E-2</v>
      </c>
      <c r="BA14" s="16">
        <v>0.14898109955156</v>
      </c>
      <c r="BB14" s="16" t="s">
        <v>137</v>
      </c>
      <c r="BC14" s="16" t="s">
        <v>137</v>
      </c>
      <c r="BD14" s="16" t="s">
        <v>137</v>
      </c>
      <c r="BE14" s="16" t="s">
        <v>137</v>
      </c>
      <c r="BF14" s="16"/>
      <c r="BG14" s="16">
        <v>0.118116484502359</v>
      </c>
      <c r="BH14" s="16">
        <v>0.103777409509293</v>
      </c>
      <c r="BI14" s="16">
        <v>0</v>
      </c>
      <c r="BJ14" s="16">
        <v>0</v>
      </c>
      <c r="BK14" s="16">
        <v>0.33065050091382803</v>
      </c>
      <c r="BL14" s="16" t="s">
        <v>137</v>
      </c>
      <c r="BM14" s="16"/>
      <c r="BN14" s="16">
        <v>0.23199824642898501</v>
      </c>
      <c r="BO14" s="16">
        <v>9.6987675943724899E-2</v>
      </c>
      <c r="BP14" s="16">
        <v>0</v>
      </c>
      <c r="BQ14" s="16">
        <v>0.25186169007210302</v>
      </c>
      <c r="BR14" s="16">
        <v>0</v>
      </c>
      <c r="BS14" s="16">
        <v>0</v>
      </c>
      <c r="BT14" s="16"/>
      <c r="BU14" s="16">
        <v>0.177871205944654</v>
      </c>
      <c r="BV14" s="16">
        <v>0</v>
      </c>
      <c r="BW14" s="16"/>
      <c r="BX14" s="16">
        <v>0.15710713442608101</v>
      </c>
      <c r="BY14" s="16">
        <v>0.114076566734006</v>
      </c>
      <c r="BZ14" s="16"/>
      <c r="CA14" s="16">
        <v>0.15832900109842801</v>
      </c>
      <c r="CB14" s="16">
        <v>0.114667827242474</v>
      </c>
    </row>
    <row r="15" spans="2:80" ht="43.5" x14ac:dyDescent="0.35">
      <c r="B15" s="17" t="s">
        <v>235</v>
      </c>
      <c r="C15" s="16">
        <v>8.3749948592386506E-2</v>
      </c>
      <c r="D15" s="16">
        <v>7.9372237795242703E-2</v>
      </c>
      <c r="E15" s="16">
        <v>8.7422940220751894E-2</v>
      </c>
      <c r="F15" s="16"/>
      <c r="G15" s="16">
        <v>9.9986711803944306E-2</v>
      </c>
      <c r="H15" s="16">
        <v>7.8484011073982299E-2</v>
      </c>
      <c r="I15" s="16">
        <v>6.4788085278719099E-2</v>
      </c>
      <c r="J15" s="16"/>
      <c r="K15" s="16">
        <v>3.8750107682664597E-2</v>
      </c>
      <c r="L15" s="16">
        <v>3.2012956296352799E-2</v>
      </c>
      <c r="M15" s="16">
        <v>8.4561448454926899E-2</v>
      </c>
      <c r="N15" s="16">
        <v>0.23982429295416799</v>
      </c>
      <c r="O15" s="16"/>
      <c r="P15" s="16">
        <v>0</v>
      </c>
      <c r="Q15" s="16">
        <v>0.124771831779565</v>
      </c>
      <c r="R15" s="16">
        <v>0.190066831472189</v>
      </c>
      <c r="S15" s="16">
        <v>0.22621087380565799</v>
      </c>
      <c r="T15" s="16">
        <v>0</v>
      </c>
      <c r="U15" s="16">
        <v>0.11985960154818</v>
      </c>
      <c r="V15" s="16">
        <v>0</v>
      </c>
      <c r="W15" s="16">
        <v>0.14119955202486401</v>
      </c>
      <c r="X15" s="16">
        <v>0</v>
      </c>
      <c r="Y15" s="16">
        <v>0</v>
      </c>
      <c r="Z15" s="16">
        <v>0</v>
      </c>
      <c r="AA15" s="16">
        <v>0</v>
      </c>
      <c r="AB15" s="16"/>
      <c r="AC15" s="16">
        <v>0.31159090381868498</v>
      </c>
      <c r="AD15" s="16">
        <v>0.12953784599985099</v>
      </c>
      <c r="AE15" s="16">
        <v>0</v>
      </c>
      <c r="AF15" s="16">
        <v>0</v>
      </c>
      <c r="AG15" s="16"/>
      <c r="AH15" s="16">
        <v>0.125059384765839</v>
      </c>
      <c r="AI15" s="16">
        <v>4.3372957302050603E-2</v>
      </c>
      <c r="AJ15" s="16">
        <v>0</v>
      </c>
      <c r="AK15" s="16">
        <v>0</v>
      </c>
      <c r="AL15" s="16"/>
      <c r="AM15" s="16">
        <v>0.10657875954709201</v>
      </c>
      <c r="AN15" s="16">
        <v>3.4134374033535697E-2</v>
      </c>
      <c r="AO15" s="16">
        <v>0.15167391543907699</v>
      </c>
      <c r="AP15" s="16"/>
      <c r="AQ15" s="16">
        <v>8.3027715816890696E-2</v>
      </c>
      <c r="AR15" s="16">
        <v>5.7850542145501602E-2</v>
      </c>
      <c r="AS15" s="16">
        <v>0</v>
      </c>
      <c r="AT15" s="16" t="s">
        <v>137</v>
      </c>
      <c r="AU15" s="16">
        <v>0.22331441105758901</v>
      </c>
      <c r="AV15" s="16"/>
      <c r="AW15" s="16" t="s">
        <v>137</v>
      </c>
      <c r="AX15" s="16" t="s">
        <v>137</v>
      </c>
      <c r="AY15" s="16" t="s">
        <v>137</v>
      </c>
      <c r="AZ15" s="16">
        <v>3.5737545974159998E-2</v>
      </c>
      <c r="BA15" s="16">
        <v>0.114334151610106</v>
      </c>
      <c r="BB15" s="16" t="s">
        <v>137</v>
      </c>
      <c r="BC15" s="16" t="s">
        <v>137</v>
      </c>
      <c r="BD15" s="16" t="s">
        <v>137</v>
      </c>
      <c r="BE15" s="16" t="s">
        <v>137</v>
      </c>
      <c r="BF15" s="16"/>
      <c r="BG15" s="16">
        <v>8.7020621266742301E-2</v>
      </c>
      <c r="BH15" s="16">
        <v>0</v>
      </c>
      <c r="BI15" s="16">
        <v>0.181012032657559</v>
      </c>
      <c r="BJ15" s="16">
        <v>0.13318098911103901</v>
      </c>
      <c r="BK15" s="16">
        <v>0.178838812407207</v>
      </c>
      <c r="BL15" s="16" t="s">
        <v>137</v>
      </c>
      <c r="BM15" s="16"/>
      <c r="BN15" s="16">
        <v>0.145830829272766</v>
      </c>
      <c r="BO15" s="16">
        <v>6.6053832602273793E-2</v>
      </c>
      <c r="BP15" s="16">
        <v>0</v>
      </c>
      <c r="BQ15" s="16">
        <v>5.0363625616981302E-2</v>
      </c>
      <c r="BR15" s="16">
        <v>0.19313726142726301</v>
      </c>
      <c r="BS15" s="16">
        <v>0</v>
      </c>
      <c r="BT15" s="16"/>
      <c r="BU15" s="16">
        <v>8.2732588646143898E-2</v>
      </c>
      <c r="BV15" s="16">
        <v>8.6323246570899903E-2</v>
      </c>
      <c r="BW15" s="16"/>
      <c r="BX15" s="16">
        <v>0.14576969394408201</v>
      </c>
      <c r="BY15" s="16">
        <v>5.57101349686282E-2</v>
      </c>
      <c r="BZ15" s="16"/>
      <c r="CA15" s="16">
        <v>0.116843275606567</v>
      </c>
      <c r="CB15" s="16">
        <v>6.6185964817682005E-2</v>
      </c>
    </row>
    <row r="16" spans="2:80" ht="29" x14ac:dyDescent="0.35">
      <c r="B16" s="17" t="s">
        <v>236</v>
      </c>
      <c r="C16" s="16">
        <v>7.1106877246797595E-2</v>
      </c>
      <c r="D16" s="16">
        <v>5.5693745286444003E-2</v>
      </c>
      <c r="E16" s="16">
        <v>8.4038819826057806E-2</v>
      </c>
      <c r="F16" s="16"/>
      <c r="G16" s="16">
        <v>0</v>
      </c>
      <c r="H16" s="16">
        <v>0</v>
      </c>
      <c r="I16" s="16">
        <v>0.36261365873596602</v>
      </c>
      <c r="J16" s="16"/>
      <c r="K16" s="16">
        <v>0.13791844827576799</v>
      </c>
      <c r="L16" s="16">
        <v>3.85038748713857E-2</v>
      </c>
      <c r="M16" s="16">
        <v>9.4852237997402097E-2</v>
      </c>
      <c r="N16" s="16">
        <v>0</v>
      </c>
      <c r="O16" s="16"/>
      <c r="P16" s="16">
        <v>0.18486144800405399</v>
      </c>
      <c r="Q16" s="16">
        <v>0.199776510683155</v>
      </c>
      <c r="R16" s="16">
        <v>0</v>
      </c>
      <c r="S16" s="16">
        <v>0</v>
      </c>
      <c r="T16" s="16">
        <v>0</v>
      </c>
      <c r="U16" s="16">
        <v>0</v>
      </c>
      <c r="V16" s="16">
        <v>0.22615564587055001</v>
      </c>
      <c r="W16" s="16">
        <v>0</v>
      </c>
      <c r="X16" s="16">
        <v>0</v>
      </c>
      <c r="Y16" s="16">
        <v>0</v>
      </c>
      <c r="Z16" s="16">
        <v>0</v>
      </c>
      <c r="AA16" s="16">
        <v>0</v>
      </c>
      <c r="AB16" s="16"/>
      <c r="AC16" s="16">
        <v>0</v>
      </c>
      <c r="AD16" s="16">
        <v>6.7271818476163703E-2</v>
      </c>
      <c r="AE16" s="16">
        <v>7.9497922720982606E-2</v>
      </c>
      <c r="AF16" s="16">
        <v>0.12999754902678601</v>
      </c>
      <c r="AG16" s="16"/>
      <c r="AH16" s="16">
        <v>6.7083211324070399E-2</v>
      </c>
      <c r="AI16" s="16">
        <v>0</v>
      </c>
      <c r="AJ16" s="16">
        <v>0.269050539852982</v>
      </c>
      <c r="AK16" s="16">
        <v>0</v>
      </c>
      <c r="AL16" s="16"/>
      <c r="AM16" s="16">
        <v>6.0646022285156899E-2</v>
      </c>
      <c r="AN16" s="16">
        <v>0.103691456623708</v>
      </c>
      <c r="AO16" s="16">
        <v>0</v>
      </c>
      <c r="AP16" s="16"/>
      <c r="AQ16" s="16">
        <v>0.10281517619611</v>
      </c>
      <c r="AR16" s="16">
        <v>6.5361207307917293E-2</v>
      </c>
      <c r="AS16" s="16">
        <v>0</v>
      </c>
      <c r="AT16" s="16" t="s">
        <v>137</v>
      </c>
      <c r="AU16" s="16">
        <v>0</v>
      </c>
      <c r="AV16" s="16"/>
      <c r="AW16" s="16" t="s">
        <v>137</v>
      </c>
      <c r="AX16" s="16" t="s">
        <v>137</v>
      </c>
      <c r="AY16" s="16" t="s">
        <v>137</v>
      </c>
      <c r="AZ16" s="16">
        <v>0</v>
      </c>
      <c r="BA16" s="16">
        <v>0.11640240613263</v>
      </c>
      <c r="BB16" s="16" t="s">
        <v>137</v>
      </c>
      <c r="BC16" s="16" t="s">
        <v>137</v>
      </c>
      <c r="BD16" s="16" t="s">
        <v>137</v>
      </c>
      <c r="BE16" s="16" t="s">
        <v>137</v>
      </c>
      <c r="BF16" s="16"/>
      <c r="BG16" s="16">
        <v>0.10775968506669401</v>
      </c>
      <c r="BH16" s="16">
        <v>0</v>
      </c>
      <c r="BI16" s="16">
        <v>0</v>
      </c>
      <c r="BJ16" s="16">
        <v>0</v>
      </c>
      <c r="BK16" s="16">
        <v>0.16954933412359799</v>
      </c>
      <c r="BL16" s="16" t="s">
        <v>137</v>
      </c>
      <c r="BM16" s="16"/>
      <c r="BN16" s="16">
        <v>0</v>
      </c>
      <c r="BO16" s="16">
        <v>5.2634529770872698E-2</v>
      </c>
      <c r="BP16" s="16">
        <v>0</v>
      </c>
      <c r="BQ16" s="16">
        <v>0.12343691460555101</v>
      </c>
      <c r="BR16" s="16">
        <v>0.100322949885177</v>
      </c>
      <c r="BS16" s="16">
        <v>0.18065393642084701</v>
      </c>
      <c r="BT16" s="16"/>
      <c r="BU16" s="16">
        <v>5.5448281420184001E-2</v>
      </c>
      <c r="BV16" s="16">
        <v>0.11071354068563501</v>
      </c>
      <c r="BW16" s="16"/>
      <c r="BX16" s="16">
        <v>0.127631780987257</v>
      </c>
      <c r="BY16" s="16">
        <v>4.55513423603583E-2</v>
      </c>
      <c r="BZ16" s="16"/>
      <c r="CA16" s="16">
        <v>6.6450727628426895E-2</v>
      </c>
      <c r="CB16" s="16">
        <v>7.9569374441879795E-2</v>
      </c>
    </row>
    <row r="17" spans="2:80" ht="29" x14ac:dyDescent="0.35">
      <c r="B17" s="17" t="s">
        <v>237</v>
      </c>
      <c r="C17" s="16">
        <v>6.2293364997620601E-2</v>
      </c>
      <c r="D17" s="16">
        <v>4.9009290289777498E-2</v>
      </c>
      <c r="E17" s="16">
        <v>7.34389836676166E-2</v>
      </c>
      <c r="F17" s="16"/>
      <c r="G17" s="16">
        <v>0</v>
      </c>
      <c r="H17" s="16">
        <v>0.113613946462853</v>
      </c>
      <c r="I17" s="16">
        <v>6.6155297642921204E-2</v>
      </c>
      <c r="J17" s="16"/>
      <c r="K17" s="16">
        <v>7.4744702441034899E-2</v>
      </c>
      <c r="L17" s="16">
        <v>0.11452227480508299</v>
      </c>
      <c r="M17" s="16">
        <v>0</v>
      </c>
      <c r="N17" s="16">
        <v>0</v>
      </c>
      <c r="O17" s="16"/>
      <c r="P17" s="16">
        <v>0.16241455457224499</v>
      </c>
      <c r="Q17" s="16">
        <v>5.9700438055860103E-2</v>
      </c>
      <c r="R17" s="16">
        <v>0</v>
      </c>
      <c r="S17" s="16">
        <v>0</v>
      </c>
      <c r="T17" s="16">
        <v>0</v>
      </c>
      <c r="U17" s="16">
        <v>0</v>
      </c>
      <c r="V17" s="16">
        <v>0</v>
      </c>
      <c r="W17" s="16">
        <v>0.28592266246627301</v>
      </c>
      <c r="X17" s="16">
        <v>0.138976029072061</v>
      </c>
      <c r="Y17" s="16">
        <v>0</v>
      </c>
      <c r="Z17" s="16">
        <v>0</v>
      </c>
      <c r="AA17" s="16">
        <v>0</v>
      </c>
      <c r="AB17" s="16"/>
      <c r="AC17" s="16">
        <v>0</v>
      </c>
      <c r="AD17" s="16">
        <v>9.0974837617416995E-2</v>
      </c>
      <c r="AE17" s="16">
        <v>9.8877170436836304E-2</v>
      </c>
      <c r="AF17" s="16">
        <v>4.6112552049704103E-2</v>
      </c>
      <c r="AG17" s="16"/>
      <c r="AH17" s="16">
        <v>1.8499954971086401E-2</v>
      </c>
      <c r="AI17" s="16">
        <v>0.11070592590393299</v>
      </c>
      <c r="AJ17" s="16">
        <v>0.109591315771397</v>
      </c>
      <c r="AK17" s="16">
        <v>0.29347102303271899</v>
      </c>
      <c r="AL17" s="16"/>
      <c r="AM17" s="16">
        <v>9.4681106846468896E-2</v>
      </c>
      <c r="AN17" s="16">
        <v>3.09867529566757E-2</v>
      </c>
      <c r="AO17" s="16">
        <v>0</v>
      </c>
      <c r="AP17" s="16"/>
      <c r="AQ17" s="16">
        <v>6.0994264077848803E-2</v>
      </c>
      <c r="AR17" s="16">
        <v>8.12943409556105E-2</v>
      </c>
      <c r="AS17" s="16">
        <v>0.41760569630975503</v>
      </c>
      <c r="AT17" s="16" t="s">
        <v>137</v>
      </c>
      <c r="AU17" s="16">
        <v>0</v>
      </c>
      <c r="AV17" s="16"/>
      <c r="AW17" s="16" t="s">
        <v>137</v>
      </c>
      <c r="AX17" s="16" t="s">
        <v>137</v>
      </c>
      <c r="AY17" s="16" t="s">
        <v>137</v>
      </c>
      <c r="AZ17" s="16">
        <v>9.9601199584936406E-2</v>
      </c>
      <c r="BA17" s="16">
        <v>3.8528039270372003E-2</v>
      </c>
      <c r="BB17" s="16" t="s">
        <v>137</v>
      </c>
      <c r="BC17" s="16" t="s">
        <v>137</v>
      </c>
      <c r="BD17" s="16" t="s">
        <v>137</v>
      </c>
      <c r="BE17" s="16" t="s">
        <v>137</v>
      </c>
      <c r="BF17" s="16"/>
      <c r="BG17" s="16">
        <v>4.1107564734298503E-2</v>
      </c>
      <c r="BH17" s="16">
        <v>0.108903648229145</v>
      </c>
      <c r="BI17" s="16">
        <v>0</v>
      </c>
      <c r="BJ17" s="16">
        <v>0.187152277853634</v>
      </c>
      <c r="BK17" s="16">
        <v>0</v>
      </c>
      <c r="BL17" s="16" t="s">
        <v>137</v>
      </c>
      <c r="BM17" s="16"/>
      <c r="BN17" s="16">
        <v>9.4498319460189106E-2</v>
      </c>
      <c r="BO17" s="16">
        <v>3.0531292069755599E-2</v>
      </c>
      <c r="BP17" s="16">
        <v>0</v>
      </c>
      <c r="BQ17" s="16">
        <v>0.167206745855949</v>
      </c>
      <c r="BR17" s="16">
        <v>0</v>
      </c>
      <c r="BS17" s="16">
        <v>0</v>
      </c>
      <c r="BT17" s="16"/>
      <c r="BU17" s="16">
        <v>6.8819645345515296E-2</v>
      </c>
      <c r="BV17" s="16">
        <v>4.5785870193569098E-2</v>
      </c>
      <c r="BW17" s="16"/>
      <c r="BX17" s="16">
        <v>3.3926466575464699E-2</v>
      </c>
      <c r="BY17" s="16">
        <v>7.5118353883512304E-2</v>
      </c>
      <c r="BZ17" s="16"/>
      <c r="CA17" s="16">
        <v>0.12702783899390599</v>
      </c>
      <c r="CB17" s="16">
        <v>2.0597461258612001E-2</v>
      </c>
    </row>
    <row r="18" spans="2:80" x14ac:dyDescent="0.35">
      <c r="B18" s="17" t="s">
        <v>98</v>
      </c>
      <c r="C18" s="16">
        <v>3.8979517714990398E-2</v>
      </c>
      <c r="D18" s="16">
        <v>3.52300556326514E-2</v>
      </c>
      <c r="E18" s="16">
        <v>4.2125395429957302E-2</v>
      </c>
      <c r="F18" s="16"/>
      <c r="G18" s="16">
        <v>0.10540772599465199</v>
      </c>
      <c r="H18" s="16">
        <v>0</v>
      </c>
      <c r="I18" s="16">
        <v>0</v>
      </c>
      <c r="J18" s="16"/>
      <c r="K18" s="16">
        <v>3.3774937714178201E-2</v>
      </c>
      <c r="L18" s="16">
        <v>3.5862001836899603E-2</v>
      </c>
      <c r="M18" s="16">
        <v>0</v>
      </c>
      <c r="N18" s="16">
        <v>7.9105854942586304E-2</v>
      </c>
      <c r="O18" s="16"/>
      <c r="P18" s="16">
        <v>0</v>
      </c>
      <c r="Q18" s="16">
        <v>5.7321168399331303E-2</v>
      </c>
      <c r="R18" s="16">
        <v>0</v>
      </c>
      <c r="S18" s="16">
        <v>0</v>
      </c>
      <c r="T18" s="16">
        <v>0.16285307954021699</v>
      </c>
      <c r="U18" s="16">
        <v>0</v>
      </c>
      <c r="V18" s="16">
        <v>0</v>
      </c>
      <c r="W18" s="16">
        <v>0</v>
      </c>
      <c r="X18" s="16">
        <v>0</v>
      </c>
      <c r="Y18" s="16">
        <v>0</v>
      </c>
      <c r="Z18" s="16">
        <v>0</v>
      </c>
      <c r="AA18" s="16">
        <v>0.336678779478357</v>
      </c>
      <c r="AB18" s="16"/>
      <c r="AC18" s="16">
        <v>0</v>
      </c>
      <c r="AD18" s="16">
        <v>0.10319936868681701</v>
      </c>
      <c r="AE18" s="16">
        <v>0</v>
      </c>
      <c r="AF18" s="16">
        <v>0</v>
      </c>
      <c r="AG18" s="16"/>
      <c r="AH18" s="16">
        <v>4.7684836527532699E-2</v>
      </c>
      <c r="AI18" s="16">
        <v>4.54694115103405E-2</v>
      </c>
      <c r="AJ18" s="16">
        <v>0</v>
      </c>
      <c r="AK18" s="16">
        <v>0</v>
      </c>
      <c r="AL18" s="16"/>
      <c r="AM18" s="16">
        <v>7.2706971871235204E-2</v>
      </c>
      <c r="AN18" s="16">
        <v>0</v>
      </c>
      <c r="AO18" s="16">
        <v>0</v>
      </c>
      <c r="AP18" s="16"/>
      <c r="AQ18" s="16">
        <v>4.0659831045073501E-2</v>
      </c>
      <c r="AR18" s="16">
        <v>0</v>
      </c>
      <c r="AS18" s="16">
        <v>0</v>
      </c>
      <c r="AT18" s="16" t="s">
        <v>137</v>
      </c>
      <c r="AU18" s="16">
        <v>0</v>
      </c>
      <c r="AV18" s="16"/>
      <c r="AW18" s="16" t="s">
        <v>137</v>
      </c>
      <c r="AX18" s="16" t="s">
        <v>137</v>
      </c>
      <c r="AY18" s="16" t="s">
        <v>137</v>
      </c>
      <c r="AZ18" s="16">
        <v>7.1714133565005E-2</v>
      </c>
      <c r="BA18" s="16">
        <v>1.8127361141517001E-2</v>
      </c>
      <c r="BB18" s="16" t="s">
        <v>137</v>
      </c>
      <c r="BC18" s="16" t="s">
        <v>137</v>
      </c>
      <c r="BD18" s="16" t="s">
        <v>137</v>
      </c>
      <c r="BE18" s="16" t="s">
        <v>137</v>
      </c>
      <c r="BF18" s="16"/>
      <c r="BG18" s="16">
        <v>2.9902456572154699E-2</v>
      </c>
      <c r="BH18" s="16">
        <v>5.4146655088996798E-2</v>
      </c>
      <c r="BI18" s="16">
        <v>0</v>
      </c>
      <c r="BJ18" s="16">
        <v>0.126382426224805</v>
      </c>
      <c r="BK18" s="16">
        <v>0</v>
      </c>
      <c r="BL18" s="16" t="s">
        <v>137</v>
      </c>
      <c r="BM18" s="16"/>
      <c r="BN18" s="16">
        <v>6.8190536032496404E-2</v>
      </c>
      <c r="BO18" s="16">
        <v>0</v>
      </c>
      <c r="BP18" s="16">
        <v>0</v>
      </c>
      <c r="BQ18" s="16">
        <v>0</v>
      </c>
      <c r="BR18" s="16">
        <v>8.7442373358624606E-2</v>
      </c>
      <c r="BS18" s="16">
        <v>0.20966588054080201</v>
      </c>
      <c r="BT18" s="16"/>
      <c r="BU18" s="16">
        <v>1.54514126008236E-2</v>
      </c>
      <c r="BV18" s="16">
        <v>9.8491223038310399E-2</v>
      </c>
      <c r="BW18" s="16"/>
      <c r="BX18" s="16">
        <v>0</v>
      </c>
      <c r="BY18" s="16">
        <v>5.6602589297666997E-2</v>
      </c>
      <c r="BZ18" s="16"/>
      <c r="CA18" s="16">
        <v>2.96120083714374E-2</v>
      </c>
      <c r="CB18" s="16">
        <v>4.8482170333827401E-2</v>
      </c>
    </row>
    <row r="19" spans="2:80" x14ac:dyDescent="0.35">
      <c r="B19" s="17" t="s">
        <v>154</v>
      </c>
      <c r="C19" s="18">
        <v>0.18225946046995301</v>
      </c>
      <c r="D19" s="18">
        <v>0.21728809893467399</v>
      </c>
      <c r="E19" s="18">
        <v>0.15286969449502699</v>
      </c>
      <c r="F19" s="18"/>
      <c r="G19" s="18">
        <v>0.168057828832161</v>
      </c>
      <c r="H19" s="18">
        <v>0.242004303265211</v>
      </c>
      <c r="I19" s="18">
        <v>7.6780563176571295E-2</v>
      </c>
      <c r="J19" s="18"/>
      <c r="K19" s="18">
        <v>0.21454875239558899</v>
      </c>
      <c r="L19" s="18">
        <v>0.19614701410406701</v>
      </c>
      <c r="M19" s="18">
        <v>0</v>
      </c>
      <c r="N19" s="18">
        <v>0.23228677631761899</v>
      </c>
      <c r="O19" s="18"/>
      <c r="P19" s="18">
        <v>0</v>
      </c>
      <c r="Q19" s="18">
        <v>0.18498181502143399</v>
      </c>
      <c r="R19" s="18">
        <v>0.193136452157147</v>
      </c>
      <c r="S19" s="18">
        <v>0.113105436902829</v>
      </c>
      <c r="T19" s="18">
        <v>0</v>
      </c>
      <c r="U19" s="18">
        <v>0.12976974944012101</v>
      </c>
      <c r="V19" s="18">
        <v>0.38296769543789999</v>
      </c>
      <c r="W19" s="18">
        <v>0.28963104269665602</v>
      </c>
      <c r="X19" s="18">
        <v>0.24314435881549201</v>
      </c>
      <c r="Y19" s="18">
        <v>0.48262673664441802</v>
      </c>
      <c r="Z19" s="18">
        <v>0</v>
      </c>
      <c r="AA19" s="18">
        <v>0.336678779478357</v>
      </c>
      <c r="AB19" s="18"/>
      <c r="AC19" s="18">
        <v>0.20730863588750101</v>
      </c>
      <c r="AD19" s="18">
        <v>0.24749958219926699</v>
      </c>
      <c r="AE19" s="18">
        <v>7.1899063857890799E-2</v>
      </c>
      <c r="AF19" s="18">
        <v>0.21464447777000101</v>
      </c>
      <c r="AG19" s="18"/>
      <c r="AH19" s="18">
        <v>0.165512599927858</v>
      </c>
      <c r="AI19" s="18">
        <v>0.25537257337063801</v>
      </c>
      <c r="AJ19" s="18">
        <v>0.19603823205576201</v>
      </c>
      <c r="AK19" s="18">
        <v>0</v>
      </c>
      <c r="AL19" s="18"/>
      <c r="AM19" s="18">
        <v>4.3937808817948801E-2</v>
      </c>
      <c r="AN19" s="18">
        <v>0.365516651494116</v>
      </c>
      <c r="AO19" s="18">
        <v>0.247146621952686</v>
      </c>
      <c r="AP19" s="18"/>
      <c r="AQ19" s="18">
        <v>0.110833380251534</v>
      </c>
      <c r="AR19" s="18">
        <v>0.23197157573177499</v>
      </c>
      <c r="AS19" s="18">
        <v>0</v>
      </c>
      <c r="AT19" s="18" t="s">
        <v>137</v>
      </c>
      <c r="AU19" s="18">
        <v>0.199968095419289</v>
      </c>
      <c r="AV19" s="18"/>
      <c r="AW19" s="18" t="s">
        <v>137</v>
      </c>
      <c r="AX19" s="18" t="s">
        <v>137</v>
      </c>
      <c r="AY19" s="18" t="s">
        <v>137</v>
      </c>
      <c r="AZ19" s="18">
        <v>0.157639252784641</v>
      </c>
      <c r="BA19" s="18">
        <v>0.19794268790960901</v>
      </c>
      <c r="BB19" s="18" t="s">
        <v>137</v>
      </c>
      <c r="BC19" s="18" t="s">
        <v>137</v>
      </c>
      <c r="BD19" s="18" t="s">
        <v>137</v>
      </c>
      <c r="BE19" s="18" t="s">
        <v>137</v>
      </c>
      <c r="BF19" s="18"/>
      <c r="BG19" s="18">
        <v>0.231492754808694</v>
      </c>
      <c r="BH19" s="18">
        <v>0.156993868477525</v>
      </c>
      <c r="BI19" s="18">
        <v>0.18470783988692399</v>
      </c>
      <c r="BJ19" s="18">
        <v>0.13567264870469301</v>
      </c>
      <c r="BK19" s="18">
        <v>0</v>
      </c>
      <c r="BL19" s="18" t="s">
        <v>137</v>
      </c>
      <c r="BM19" s="18"/>
      <c r="BN19" s="18">
        <v>6.8714958926457098E-2</v>
      </c>
      <c r="BO19" s="18">
        <v>0.31666647619813099</v>
      </c>
      <c r="BP19" s="18">
        <v>0</v>
      </c>
      <c r="BQ19" s="18">
        <v>0.108365439796585</v>
      </c>
      <c r="BR19" s="18">
        <v>0.18637474183904401</v>
      </c>
      <c r="BS19" s="18">
        <v>0.15281074579519299</v>
      </c>
      <c r="BT19" s="18"/>
      <c r="BU19" s="18">
        <v>0.222080831680177</v>
      </c>
      <c r="BV19" s="18">
        <v>8.1535764382481696E-2</v>
      </c>
      <c r="BW19" s="18"/>
      <c r="BX19" s="18">
        <v>0.12567929882672699</v>
      </c>
      <c r="BY19" s="18">
        <v>0.20783997806610899</v>
      </c>
      <c r="BZ19" s="18"/>
      <c r="CA19" s="18">
        <v>0.209777501804952</v>
      </c>
      <c r="CB19" s="18">
        <v>0.127753487598469</v>
      </c>
    </row>
    <row r="20" spans="2:80" x14ac:dyDescent="0.35">
      <c r="B20" s="15" t="s">
        <v>499</v>
      </c>
    </row>
    <row r="21" spans="2:80" x14ac:dyDescent="0.35">
      <c r="B21" t="s">
        <v>101</v>
      </c>
    </row>
    <row r="22" spans="2:80" x14ac:dyDescent="0.35">
      <c r="B22" t="s">
        <v>102</v>
      </c>
    </row>
    <row r="24" spans="2:80" x14ac:dyDescent="0.35">
      <c r="B24"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B17"/>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242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ht="29" x14ac:dyDescent="0.35">
      <c r="B9" s="17" t="s">
        <v>239</v>
      </c>
      <c r="C9" s="16">
        <v>8.6619560257483894E-2</v>
      </c>
      <c r="D9" s="16">
        <v>8.9037733605555697E-2</v>
      </c>
      <c r="E9" s="16">
        <v>8.3530960954275701E-2</v>
      </c>
      <c r="F9" s="16"/>
      <c r="G9" s="16">
        <v>7.7231557897883205E-2</v>
      </c>
      <c r="H9" s="16">
        <v>9.4096288424763294E-2</v>
      </c>
      <c r="I9" s="16">
        <v>8.8957329445026198E-2</v>
      </c>
      <c r="J9" s="16"/>
      <c r="K9" s="16">
        <v>0.119483867570639</v>
      </c>
      <c r="L9" s="16">
        <v>5.4164724006074201E-2</v>
      </c>
      <c r="M9" s="16">
        <v>7.6892925936251896E-2</v>
      </c>
      <c r="N9" s="16">
        <v>8.2414764745605801E-2</v>
      </c>
      <c r="O9" s="16"/>
      <c r="P9" s="16">
        <v>0.12115488652021</v>
      </c>
      <c r="Q9" s="16">
        <v>6.14304117148953E-2</v>
      </c>
      <c r="R9" s="16">
        <v>0.15818142699190901</v>
      </c>
      <c r="S9" s="16">
        <v>6.47566745728861E-2</v>
      </c>
      <c r="T9" s="16">
        <v>7.1291181630383296E-2</v>
      </c>
      <c r="U9" s="16">
        <v>0.17712440848201799</v>
      </c>
      <c r="V9" s="16">
        <v>3.1637658891566202E-2</v>
      </c>
      <c r="W9" s="16">
        <v>0.11834884590517999</v>
      </c>
      <c r="X9" s="16">
        <v>8.7950397904642999E-2</v>
      </c>
      <c r="Y9" s="16">
        <v>7.7656750586216697E-2</v>
      </c>
      <c r="Z9" s="16">
        <v>0</v>
      </c>
      <c r="AA9" s="16">
        <v>0</v>
      </c>
      <c r="AB9" s="16"/>
      <c r="AC9" s="16">
        <v>7.2684870551511099E-2</v>
      </c>
      <c r="AD9" s="16">
        <v>7.6821906827810094E-2</v>
      </c>
      <c r="AE9" s="16">
        <v>0.115979682477581</v>
      </c>
      <c r="AF9" s="16">
        <v>8.6139982860199901E-2</v>
      </c>
      <c r="AG9" s="16"/>
      <c r="AH9" s="16">
        <v>6.8409145544720801E-2</v>
      </c>
      <c r="AI9" s="16">
        <v>0.115962656491708</v>
      </c>
      <c r="AJ9" s="16">
        <v>0.10091407643188401</v>
      </c>
      <c r="AK9" s="16">
        <v>8.3747834908797794E-2</v>
      </c>
      <c r="AL9" s="16"/>
      <c r="AM9" s="16">
        <v>7.7394659483390499E-2</v>
      </c>
      <c r="AN9" s="16">
        <v>9.2027900427743697E-2</v>
      </c>
      <c r="AO9" s="16">
        <v>0.12164612684944</v>
      </c>
      <c r="AP9" s="16"/>
      <c r="AQ9" s="16">
        <v>8.0153255126082804E-2</v>
      </c>
      <c r="AR9" s="16">
        <v>9.2571769326303302E-2</v>
      </c>
      <c r="AS9" s="16">
        <v>0.120162347956129</v>
      </c>
      <c r="AT9" s="16">
        <v>0.321934351106752</v>
      </c>
      <c r="AU9" s="16">
        <v>0.101326307554906</v>
      </c>
      <c r="AV9" s="16"/>
      <c r="AW9" s="16" t="s">
        <v>137</v>
      </c>
      <c r="AX9" s="16" t="s">
        <v>137</v>
      </c>
      <c r="AY9" s="16" t="s">
        <v>137</v>
      </c>
      <c r="AZ9" s="16">
        <v>7.3183438166116305E-2</v>
      </c>
      <c r="BA9" s="16">
        <v>0.110993857259748</v>
      </c>
      <c r="BB9" s="16" t="s">
        <v>137</v>
      </c>
      <c r="BC9" s="16" t="s">
        <v>137</v>
      </c>
      <c r="BD9" s="16" t="s">
        <v>137</v>
      </c>
      <c r="BE9" s="16" t="s">
        <v>137</v>
      </c>
      <c r="BF9" s="16"/>
      <c r="BG9" s="16">
        <v>8.5457074978846498E-2</v>
      </c>
      <c r="BH9" s="16">
        <v>9.0069555115664904E-2</v>
      </c>
      <c r="BI9" s="16">
        <v>0.129587300530175</v>
      </c>
      <c r="BJ9" s="16">
        <v>0.100209959626665</v>
      </c>
      <c r="BK9" s="16">
        <v>5.9010672141810501E-2</v>
      </c>
      <c r="BL9" s="16">
        <v>0</v>
      </c>
      <c r="BM9" s="16"/>
      <c r="BN9" s="16">
        <v>9.5866271490393201E-2</v>
      </c>
      <c r="BO9" s="16">
        <v>9.6892243267489297E-2</v>
      </c>
      <c r="BP9" s="16">
        <v>0.15843219415409701</v>
      </c>
      <c r="BQ9" s="16">
        <v>3.9277089348504997E-2</v>
      </c>
      <c r="BR9" s="16">
        <v>9.6124668650774903E-2</v>
      </c>
      <c r="BS9" s="16">
        <v>0</v>
      </c>
      <c r="BT9" s="16"/>
      <c r="BU9" s="16">
        <v>9.5156762053753299E-2</v>
      </c>
      <c r="BV9" s="16">
        <v>6.9339008342644795E-2</v>
      </c>
      <c r="BW9" s="16"/>
      <c r="BX9" s="16">
        <v>0.10415452217694</v>
      </c>
      <c r="BY9" s="16">
        <v>8.0432362317146094E-2</v>
      </c>
      <c r="BZ9" s="16"/>
      <c r="CA9" s="16">
        <v>0.11914644510014499</v>
      </c>
      <c r="CB9" s="16">
        <v>7.2488151679483998E-2</v>
      </c>
    </row>
    <row r="10" spans="2:80" x14ac:dyDescent="0.35">
      <c r="B10" s="17" t="s">
        <v>240</v>
      </c>
      <c r="C10" s="16">
        <v>0.71631767487621301</v>
      </c>
      <c r="D10" s="16">
        <v>0.73046432338737699</v>
      </c>
      <c r="E10" s="16">
        <v>0.69824894180992902</v>
      </c>
      <c r="F10" s="16"/>
      <c r="G10" s="16">
        <v>0.65494856208344499</v>
      </c>
      <c r="H10" s="16">
        <v>0.723749405865449</v>
      </c>
      <c r="I10" s="16">
        <v>0.84576246092336205</v>
      </c>
      <c r="J10" s="16"/>
      <c r="K10" s="16">
        <v>0.73516015242416499</v>
      </c>
      <c r="L10" s="16">
        <v>0.71888700425339802</v>
      </c>
      <c r="M10" s="16">
        <v>0.70744830044245199</v>
      </c>
      <c r="N10" s="16">
        <v>0.65937625842493797</v>
      </c>
      <c r="O10" s="16"/>
      <c r="P10" s="16">
        <v>0.71756886084754601</v>
      </c>
      <c r="Q10" s="16">
        <v>0.74181269996697696</v>
      </c>
      <c r="R10" s="16">
        <v>0.72714509367434299</v>
      </c>
      <c r="S10" s="16">
        <v>0.60670955334527599</v>
      </c>
      <c r="T10" s="16">
        <v>0.60835331475277499</v>
      </c>
      <c r="U10" s="16">
        <v>0.719133498604415</v>
      </c>
      <c r="V10" s="16">
        <v>0.78245877783552698</v>
      </c>
      <c r="W10" s="16">
        <v>0.72906619392250005</v>
      </c>
      <c r="X10" s="16">
        <v>0.5871821267624</v>
      </c>
      <c r="Y10" s="16">
        <v>0.715670740827962</v>
      </c>
      <c r="Z10" s="16">
        <v>0.88937555851902494</v>
      </c>
      <c r="AA10" s="16">
        <v>0.86668668386030401</v>
      </c>
      <c r="AB10" s="16"/>
      <c r="AC10" s="16">
        <v>0.65211879969410802</v>
      </c>
      <c r="AD10" s="16">
        <v>0.71927252297375999</v>
      </c>
      <c r="AE10" s="16">
        <v>0.72362306097521101</v>
      </c>
      <c r="AF10" s="16">
        <v>0.74183615752008403</v>
      </c>
      <c r="AG10" s="16"/>
      <c r="AH10" s="16">
        <v>0.70405982600453099</v>
      </c>
      <c r="AI10" s="16">
        <v>0.73507646150667905</v>
      </c>
      <c r="AJ10" s="16">
        <v>0.75492465602340897</v>
      </c>
      <c r="AK10" s="16">
        <v>0.66111798291082502</v>
      </c>
      <c r="AL10" s="16"/>
      <c r="AM10" s="16">
        <v>0.70024227571506603</v>
      </c>
      <c r="AN10" s="16">
        <v>0.74149022077715399</v>
      </c>
      <c r="AO10" s="16">
        <v>0.67278875103592795</v>
      </c>
      <c r="AP10" s="16"/>
      <c r="AQ10" s="16">
        <v>0.70983873978727596</v>
      </c>
      <c r="AR10" s="16">
        <v>0.74014685639655997</v>
      </c>
      <c r="AS10" s="16">
        <v>0.73351698969020096</v>
      </c>
      <c r="AT10" s="16">
        <v>0.33916412720883199</v>
      </c>
      <c r="AU10" s="16">
        <v>0.60470643924939704</v>
      </c>
      <c r="AV10" s="16"/>
      <c r="AW10" s="16" t="s">
        <v>137</v>
      </c>
      <c r="AX10" s="16" t="s">
        <v>137</v>
      </c>
      <c r="AY10" s="16" t="s">
        <v>137</v>
      </c>
      <c r="AZ10" s="16">
        <v>0.74335510014426598</v>
      </c>
      <c r="BA10" s="16">
        <v>0.66726942798037403</v>
      </c>
      <c r="BB10" s="16" t="s">
        <v>137</v>
      </c>
      <c r="BC10" s="16" t="s">
        <v>137</v>
      </c>
      <c r="BD10" s="16" t="s">
        <v>137</v>
      </c>
      <c r="BE10" s="16" t="s">
        <v>137</v>
      </c>
      <c r="BF10" s="16"/>
      <c r="BG10" s="16">
        <v>0.71422319649649402</v>
      </c>
      <c r="BH10" s="16">
        <v>0.751252906651799</v>
      </c>
      <c r="BI10" s="16">
        <v>0.59711848700625003</v>
      </c>
      <c r="BJ10" s="16">
        <v>0.63119066916025302</v>
      </c>
      <c r="BK10" s="16">
        <v>0.782770222754397</v>
      </c>
      <c r="BL10" s="16">
        <v>0</v>
      </c>
      <c r="BM10" s="16"/>
      <c r="BN10" s="16">
        <v>0.69833799622088399</v>
      </c>
      <c r="BO10" s="16">
        <v>0.68589273148531305</v>
      </c>
      <c r="BP10" s="16">
        <v>0.60824249510000505</v>
      </c>
      <c r="BQ10" s="16">
        <v>0.775348106005189</v>
      </c>
      <c r="BR10" s="16">
        <v>0.77958703007533803</v>
      </c>
      <c r="BS10" s="16">
        <v>0.84253344777335604</v>
      </c>
      <c r="BT10" s="16"/>
      <c r="BU10" s="16">
        <v>0.72121775745072902</v>
      </c>
      <c r="BV10" s="16">
        <v>0.70639918714022998</v>
      </c>
      <c r="BW10" s="16"/>
      <c r="BX10" s="16">
        <v>0.73600613157870798</v>
      </c>
      <c r="BY10" s="16">
        <v>0.709370617944031</v>
      </c>
      <c r="BZ10" s="16"/>
      <c r="CA10" s="16">
        <v>0.64212121780552101</v>
      </c>
      <c r="CB10" s="16">
        <v>0.75414915246882397</v>
      </c>
    </row>
    <row r="11" spans="2:80" ht="29" x14ac:dyDescent="0.35">
      <c r="B11" s="17" t="s">
        <v>241</v>
      </c>
      <c r="C11" s="16">
        <v>0.18201320923594799</v>
      </c>
      <c r="D11" s="16">
        <v>0.161840849039564</v>
      </c>
      <c r="E11" s="16">
        <v>0.207778251140945</v>
      </c>
      <c r="F11" s="16"/>
      <c r="G11" s="16">
        <v>0.25618702299465601</v>
      </c>
      <c r="H11" s="16">
        <v>0.15861148896205701</v>
      </c>
      <c r="I11" s="16">
        <v>6.5280209631611893E-2</v>
      </c>
      <c r="J11" s="16"/>
      <c r="K11" s="16">
        <v>0.13923198287552799</v>
      </c>
      <c r="L11" s="16">
        <v>0.19396506927978599</v>
      </c>
      <c r="M11" s="16">
        <v>0.21565877362129601</v>
      </c>
      <c r="N11" s="16">
        <v>0.24119942766137101</v>
      </c>
      <c r="O11" s="16"/>
      <c r="P11" s="16">
        <v>0.14061344554125199</v>
      </c>
      <c r="Q11" s="16">
        <v>0.18174140283585999</v>
      </c>
      <c r="R11" s="16">
        <v>3.8592028555132003E-2</v>
      </c>
      <c r="S11" s="16">
        <v>0.29636352586591502</v>
      </c>
      <c r="T11" s="16">
        <v>0.32035550361684101</v>
      </c>
      <c r="U11" s="16">
        <v>0.10374209291356699</v>
      </c>
      <c r="V11" s="16">
        <v>0.15565828639423199</v>
      </c>
      <c r="W11" s="16">
        <v>0.15258496017232001</v>
      </c>
      <c r="X11" s="16">
        <v>0.32486747533295701</v>
      </c>
      <c r="Y11" s="16">
        <v>0.20667250858582101</v>
      </c>
      <c r="Z11" s="16">
        <v>0.110624441480975</v>
      </c>
      <c r="AA11" s="16">
        <v>0.13331331613969599</v>
      </c>
      <c r="AB11" s="16"/>
      <c r="AC11" s="16">
        <v>0.25837876532528897</v>
      </c>
      <c r="AD11" s="16">
        <v>0.19688063882300999</v>
      </c>
      <c r="AE11" s="16">
        <v>0.13513931972548299</v>
      </c>
      <c r="AF11" s="16">
        <v>0.163685301466197</v>
      </c>
      <c r="AG11" s="16"/>
      <c r="AH11" s="16">
        <v>0.21294861035788701</v>
      </c>
      <c r="AI11" s="16">
        <v>0.14018934326072299</v>
      </c>
      <c r="AJ11" s="16">
        <v>0.127185799011719</v>
      </c>
      <c r="AK11" s="16">
        <v>0.25513418218037698</v>
      </c>
      <c r="AL11" s="16"/>
      <c r="AM11" s="16">
        <v>0.21118785786493999</v>
      </c>
      <c r="AN11" s="16">
        <v>0.149733186540039</v>
      </c>
      <c r="AO11" s="16">
        <v>0.17314806433769001</v>
      </c>
      <c r="AP11" s="16"/>
      <c r="AQ11" s="16">
        <v>0.19692528648322599</v>
      </c>
      <c r="AR11" s="16">
        <v>0.16728137427713699</v>
      </c>
      <c r="AS11" s="16">
        <v>0.117501445272727</v>
      </c>
      <c r="AT11" s="16">
        <v>0.33890152168441601</v>
      </c>
      <c r="AU11" s="16">
        <v>0.22380966471278599</v>
      </c>
      <c r="AV11" s="16"/>
      <c r="AW11" s="16" t="s">
        <v>137</v>
      </c>
      <c r="AX11" s="16" t="s">
        <v>137</v>
      </c>
      <c r="AY11" s="16" t="s">
        <v>137</v>
      </c>
      <c r="AZ11" s="16">
        <v>0.171055125326252</v>
      </c>
      <c r="BA11" s="16">
        <v>0.20189212891041899</v>
      </c>
      <c r="BB11" s="16" t="s">
        <v>137</v>
      </c>
      <c r="BC11" s="16" t="s">
        <v>137</v>
      </c>
      <c r="BD11" s="16" t="s">
        <v>137</v>
      </c>
      <c r="BE11" s="16" t="s">
        <v>137</v>
      </c>
      <c r="BF11" s="16"/>
      <c r="BG11" s="16">
        <v>0.17873664079656501</v>
      </c>
      <c r="BH11" s="16">
        <v>0.142999311991511</v>
      </c>
      <c r="BI11" s="16">
        <v>0.27329421246357399</v>
      </c>
      <c r="BJ11" s="16">
        <v>0.26859937121308203</v>
      </c>
      <c r="BK11" s="16">
        <v>0.158219105103793</v>
      </c>
      <c r="BL11" s="16">
        <v>1</v>
      </c>
      <c r="BM11" s="16"/>
      <c r="BN11" s="16">
        <v>0.16697114026498</v>
      </c>
      <c r="BO11" s="16">
        <v>0.205656205819575</v>
      </c>
      <c r="BP11" s="16">
        <v>0.20773539319951001</v>
      </c>
      <c r="BQ11" s="16">
        <v>0.173798290177064</v>
      </c>
      <c r="BR11" s="16">
        <v>0.124288301273887</v>
      </c>
      <c r="BS11" s="16">
        <v>0.15746655222664399</v>
      </c>
      <c r="BT11" s="16"/>
      <c r="BU11" s="16">
        <v>0.17672275648601299</v>
      </c>
      <c r="BV11" s="16">
        <v>0.192721863614742</v>
      </c>
      <c r="BW11" s="16"/>
      <c r="BX11" s="16">
        <v>0.15078246519837099</v>
      </c>
      <c r="BY11" s="16">
        <v>0.193032953451652</v>
      </c>
      <c r="BZ11" s="16"/>
      <c r="CA11" s="16">
        <v>0.23204257239335499</v>
      </c>
      <c r="CB11" s="16">
        <v>0.153381007986752</v>
      </c>
    </row>
    <row r="12" spans="2:80" x14ac:dyDescent="0.35">
      <c r="B12" s="17" t="s">
        <v>98</v>
      </c>
      <c r="C12" s="18">
        <v>1.50495556303544E-2</v>
      </c>
      <c r="D12" s="18">
        <v>1.8657093967503299E-2</v>
      </c>
      <c r="E12" s="18">
        <v>1.04418460948494E-2</v>
      </c>
      <c r="F12" s="18"/>
      <c r="G12" s="18">
        <v>1.16328570240162E-2</v>
      </c>
      <c r="H12" s="18">
        <v>2.3542816747730899E-2</v>
      </c>
      <c r="I12" s="18">
        <v>0</v>
      </c>
      <c r="J12" s="18"/>
      <c r="K12" s="18">
        <v>6.1239971296669603E-3</v>
      </c>
      <c r="L12" s="18">
        <v>3.29832024607421E-2</v>
      </c>
      <c r="M12" s="18">
        <v>0</v>
      </c>
      <c r="N12" s="18">
        <v>1.70095491680857E-2</v>
      </c>
      <c r="O12" s="18"/>
      <c r="P12" s="18">
        <v>2.0662807090991601E-2</v>
      </c>
      <c r="Q12" s="18">
        <v>1.50154854822679E-2</v>
      </c>
      <c r="R12" s="18">
        <v>7.6081450778616097E-2</v>
      </c>
      <c r="S12" s="18">
        <v>3.2170246215922703E-2</v>
      </c>
      <c r="T12" s="18">
        <v>0</v>
      </c>
      <c r="U12" s="18">
        <v>0</v>
      </c>
      <c r="V12" s="18">
        <v>3.02452768786752E-2</v>
      </c>
      <c r="W12" s="18">
        <v>0</v>
      </c>
      <c r="X12" s="18">
        <v>0</v>
      </c>
      <c r="Y12" s="18">
        <v>0</v>
      </c>
      <c r="Z12" s="18">
        <v>0</v>
      </c>
      <c r="AA12" s="18">
        <v>0</v>
      </c>
      <c r="AB12" s="18"/>
      <c r="AC12" s="18">
        <v>1.68175644290923E-2</v>
      </c>
      <c r="AD12" s="18">
        <v>7.0249313754201896E-3</v>
      </c>
      <c r="AE12" s="18">
        <v>2.5257936821724999E-2</v>
      </c>
      <c r="AF12" s="18">
        <v>8.3385581535190302E-3</v>
      </c>
      <c r="AG12" s="18"/>
      <c r="AH12" s="18">
        <v>1.4582418092861101E-2</v>
      </c>
      <c r="AI12" s="18">
        <v>8.7715387408906394E-3</v>
      </c>
      <c r="AJ12" s="18">
        <v>1.6975468532988001E-2</v>
      </c>
      <c r="AK12" s="18">
        <v>0</v>
      </c>
      <c r="AL12" s="18"/>
      <c r="AM12" s="18">
        <v>1.11752069366035E-2</v>
      </c>
      <c r="AN12" s="18">
        <v>1.67486922550639E-2</v>
      </c>
      <c r="AO12" s="18">
        <v>3.2417057776941503E-2</v>
      </c>
      <c r="AP12" s="18"/>
      <c r="AQ12" s="18">
        <v>1.30827186034144E-2</v>
      </c>
      <c r="AR12" s="18">
        <v>0</v>
      </c>
      <c r="AS12" s="18">
        <v>2.8819217080942702E-2</v>
      </c>
      <c r="AT12" s="18">
        <v>0</v>
      </c>
      <c r="AU12" s="18">
        <v>7.0157588482911495E-2</v>
      </c>
      <c r="AV12" s="18"/>
      <c r="AW12" s="18" t="s">
        <v>137</v>
      </c>
      <c r="AX12" s="18" t="s">
        <v>137</v>
      </c>
      <c r="AY12" s="18" t="s">
        <v>137</v>
      </c>
      <c r="AZ12" s="18">
        <v>1.24063363633661E-2</v>
      </c>
      <c r="BA12" s="18">
        <v>1.9844585849458599E-2</v>
      </c>
      <c r="BB12" s="18" t="s">
        <v>137</v>
      </c>
      <c r="BC12" s="18" t="s">
        <v>137</v>
      </c>
      <c r="BD12" s="18" t="s">
        <v>137</v>
      </c>
      <c r="BE12" s="18" t="s">
        <v>137</v>
      </c>
      <c r="BF12" s="18"/>
      <c r="BG12" s="18">
        <v>2.1583087728094499E-2</v>
      </c>
      <c r="BH12" s="18">
        <v>1.5678226241025599E-2</v>
      </c>
      <c r="BI12" s="18">
        <v>0</v>
      </c>
      <c r="BJ12" s="18">
        <v>0</v>
      </c>
      <c r="BK12" s="18">
        <v>0</v>
      </c>
      <c r="BL12" s="18">
        <v>0</v>
      </c>
      <c r="BM12" s="18"/>
      <c r="BN12" s="18">
        <v>3.8824592023742298E-2</v>
      </c>
      <c r="BO12" s="18">
        <v>1.1558819427622101E-2</v>
      </c>
      <c r="BP12" s="18">
        <v>2.5589917546388299E-2</v>
      </c>
      <c r="BQ12" s="18">
        <v>1.15765144692421E-2</v>
      </c>
      <c r="BR12" s="18">
        <v>0</v>
      </c>
      <c r="BS12" s="18">
        <v>0</v>
      </c>
      <c r="BT12" s="18"/>
      <c r="BU12" s="18">
        <v>6.9027240095049002E-3</v>
      </c>
      <c r="BV12" s="18">
        <v>3.1539940902383698E-2</v>
      </c>
      <c r="BW12" s="18"/>
      <c r="BX12" s="18">
        <v>9.0568810459800801E-3</v>
      </c>
      <c r="BY12" s="18">
        <v>1.7164066287170501E-2</v>
      </c>
      <c r="BZ12" s="18"/>
      <c r="CA12" s="18">
        <v>6.6897647009790404E-3</v>
      </c>
      <c r="CB12" s="18">
        <v>1.9981687864940399E-2</v>
      </c>
    </row>
    <row r="13" spans="2:80" x14ac:dyDescent="0.35">
      <c r="B13" s="15" t="s">
        <v>139</v>
      </c>
    </row>
    <row r="14" spans="2:80" x14ac:dyDescent="0.35">
      <c r="B14" t="s">
        <v>101</v>
      </c>
    </row>
    <row r="15" spans="2:80" x14ac:dyDescent="0.35">
      <c r="B15" t="s">
        <v>102</v>
      </c>
    </row>
    <row r="17" spans="2:2" x14ac:dyDescent="0.35">
      <c r="B17"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CB16"/>
  <sheetViews>
    <sheetView showGridLines="0" topLeftCell="A5"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245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243</v>
      </c>
      <c r="C9" s="16">
        <v>0.40436046782424401</v>
      </c>
      <c r="D9" s="16">
        <v>0.391179337792117</v>
      </c>
      <c r="E9" s="16">
        <v>0.42119599744629699</v>
      </c>
      <c r="F9" s="16"/>
      <c r="G9" s="16">
        <v>0.40952557476864798</v>
      </c>
      <c r="H9" s="16">
        <v>0.45485326759261901</v>
      </c>
      <c r="I9" s="16">
        <v>0.252651948576254</v>
      </c>
      <c r="J9" s="16"/>
      <c r="K9" s="16">
        <v>0.474589947385058</v>
      </c>
      <c r="L9" s="16">
        <v>0.39171599648988498</v>
      </c>
      <c r="M9" s="16">
        <v>0.42147586360429101</v>
      </c>
      <c r="N9" s="16">
        <v>0.21934734522211</v>
      </c>
      <c r="O9" s="16"/>
      <c r="P9" s="16">
        <v>0.44913129664850199</v>
      </c>
      <c r="Q9" s="16">
        <v>0.39638824655031102</v>
      </c>
      <c r="R9" s="16">
        <v>0.22752043751336601</v>
      </c>
      <c r="S9" s="16">
        <v>0.392410689496415</v>
      </c>
      <c r="T9" s="16">
        <v>0.45563412762423</v>
      </c>
      <c r="U9" s="16">
        <v>0.246537516946955</v>
      </c>
      <c r="V9" s="16">
        <v>0.277691347777971</v>
      </c>
      <c r="W9" s="16">
        <v>0.300597121024332</v>
      </c>
      <c r="X9" s="16">
        <v>0.52380594272101999</v>
      </c>
      <c r="Y9" s="16">
        <v>0.512660176087396</v>
      </c>
      <c r="Z9" s="16">
        <v>0.58948789611743402</v>
      </c>
      <c r="AA9" s="16">
        <v>0.46812814630955801</v>
      </c>
      <c r="AB9" s="16"/>
      <c r="AC9" s="16">
        <v>0.28994851114841502</v>
      </c>
      <c r="AD9" s="16">
        <v>0.39214835104994</v>
      </c>
      <c r="AE9" s="16">
        <v>0.40706584583490901</v>
      </c>
      <c r="AF9" s="16">
        <v>0.44233627416849702</v>
      </c>
      <c r="AG9" s="16"/>
      <c r="AH9" s="16">
        <v>0.35628866437574402</v>
      </c>
      <c r="AI9" s="16">
        <v>0.44766063864274602</v>
      </c>
      <c r="AJ9" s="16">
        <v>0.54793190933865998</v>
      </c>
      <c r="AK9" s="16">
        <v>0.42083371242020301</v>
      </c>
      <c r="AL9" s="16"/>
      <c r="AM9" s="16">
        <v>0.39571524956787602</v>
      </c>
      <c r="AN9" s="16">
        <v>0.45213128600608499</v>
      </c>
      <c r="AO9" s="16">
        <v>0.16909332885230499</v>
      </c>
      <c r="AP9" s="16"/>
      <c r="AQ9" s="16">
        <v>0.360648323737086</v>
      </c>
      <c r="AR9" s="16">
        <v>0.45363946923505399</v>
      </c>
      <c r="AS9" s="16">
        <v>0.38403192935943098</v>
      </c>
      <c r="AT9" s="16">
        <v>0.32292840869858203</v>
      </c>
      <c r="AU9" s="16">
        <v>0.22733154350166901</v>
      </c>
      <c r="AV9" s="16"/>
      <c r="AW9" s="16" t="s">
        <v>137</v>
      </c>
      <c r="AX9" s="16" t="s">
        <v>137</v>
      </c>
      <c r="AY9" s="16" t="s">
        <v>137</v>
      </c>
      <c r="AZ9" s="16">
        <v>0.42107506891329899</v>
      </c>
      <c r="BA9" s="16">
        <v>0.37403872406152799</v>
      </c>
      <c r="BB9" s="16" t="s">
        <v>137</v>
      </c>
      <c r="BC9" s="16" t="s">
        <v>137</v>
      </c>
      <c r="BD9" s="16" t="s">
        <v>137</v>
      </c>
      <c r="BE9" s="16" t="s">
        <v>137</v>
      </c>
      <c r="BF9" s="16"/>
      <c r="BG9" s="16">
        <v>0.43132186856097299</v>
      </c>
      <c r="BH9" s="16">
        <v>0.38253575403776902</v>
      </c>
      <c r="BI9" s="16">
        <v>0.34389623313130901</v>
      </c>
      <c r="BJ9" s="16">
        <v>0.30921857604289799</v>
      </c>
      <c r="BK9" s="16">
        <v>0.40314021183784898</v>
      </c>
      <c r="BL9" s="16">
        <v>0.28962383555124799</v>
      </c>
      <c r="BM9" s="16"/>
      <c r="BN9" s="16">
        <v>0.42407491774872103</v>
      </c>
      <c r="BO9" s="16">
        <v>0.41827541327231099</v>
      </c>
      <c r="BP9" s="16">
        <v>0.39620135954195401</v>
      </c>
      <c r="BQ9" s="16">
        <v>0.41830390604941903</v>
      </c>
      <c r="BR9" s="16">
        <v>0.31022553299189498</v>
      </c>
      <c r="BS9" s="16">
        <v>0.43104004767674198</v>
      </c>
      <c r="BT9" s="16"/>
      <c r="BU9" s="16">
        <v>0.38197204734825602</v>
      </c>
      <c r="BV9" s="16">
        <v>0.44967792330428302</v>
      </c>
      <c r="BW9" s="16"/>
      <c r="BX9" s="16">
        <v>0.29065856343486302</v>
      </c>
      <c r="BY9" s="16">
        <v>0.44448009807390298</v>
      </c>
      <c r="BZ9" s="16"/>
      <c r="CA9" s="16">
        <v>0.41651888727200398</v>
      </c>
      <c r="CB9" s="16">
        <v>0.39585726510016001</v>
      </c>
    </row>
    <row r="10" spans="2:80" x14ac:dyDescent="0.35">
      <c r="B10" s="17" t="s">
        <v>244</v>
      </c>
      <c r="C10" s="16">
        <v>0.56222663138060103</v>
      </c>
      <c r="D10" s="16">
        <v>0.582511361074039</v>
      </c>
      <c r="E10" s="16">
        <v>0.53631806612125799</v>
      </c>
      <c r="F10" s="16"/>
      <c r="G10" s="16">
        <v>0.546435442083131</v>
      </c>
      <c r="H10" s="16">
        <v>0.50902759892180605</v>
      </c>
      <c r="I10" s="16">
        <v>0.74734805142374605</v>
      </c>
      <c r="J10" s="16"/>
      <c r="K10" s="16">
        <v>0.49388918623944</v>
      </c>
      <c r="L10" s="16">
        <v>0.55728996054955904</v>
      </c>
      <c r="M10" s="16">
        <v>0.56135833696759896</v>
      </c>
      <c r="N10" s="16">
        <v>0.76296877432792198</v>
      </c>
      <c r="O10" s="16"/>
      <c r="P10" s="16">
        <v>0.49003460133378401</v>
      </c>
      <c r="Q10" s="16">
        <v>0.58853097813509803</v>
      </c>
      <c r="R10" s="16">
        <v>0.73388753393150197</v>
      </c>
      <c r="S10" s="16">
        <v>0.57541906428766199</v>
      </c>
      <c r="T10" s="16">
        <v>0.511211967797226</v>
      </c>
      <c r="U10" s="16">
        <v>0.71954963541890604</v>
      </c>
      <c r="V10" s="16">
        <v>0.66056268669377005</v>
      </c>
      <c r="W10" s="16">
        <v>0.66207362732446495</v>
      </c>
      <c r="X10" s="16">
        <v>0.41809753418929102</v>
      </c>
      <c r="Y10" s="16">
        <v>0.487339823912604</v>
      </c>
      <c r="Z10" s="16">
        <v>0.41051210388256598</v>
      </c>
      <c r="AA10" s="16">
        <v>0.53187185369044199</v>
      </c>
      <c r="AB10" s="16"/>
      <c r="AC10" s="16">
        <v>0.66109248798324904</v>
      </c>
      <c r="AD10" s="16">
        <v>0.58518815213854702</v>
      </c>
      <c r="AE10" s="16">
        <v>0.56762153866961795</v>
      </c>
      <c r="AF10" s="16">
        <v>0.51537308421371897</v>
      </c>
      <c r="AG10" s="16"/>
      <c r="AH10" s="16">
        <v>0.61147140299881697</v>
      </c>
      <c r="AI10" s="16">
        <v>0.54352968250465805</v>
      </c>
      <c r="AJ10" s="16">
        <v>0.38858919571322997</v>
      </c>
      <c r="AK10" s="16">
        <v>0.57916628757979705</v>
      </c>
      <c r="AL10" s="16"/>
      <c r="AM10" s="16">
        <v>0.58663354841819504</v>
      </c>
      <c r="AN10" s="16">
        <v>0.50166416738904895</v>
      </c>
      <c r="AO10" s="16">
        <v>0.76173627305514002</v>
      </c>
      <c r="AP10" s="16"/>
      <c r="AQ10" s="16">
        <v>0.60756892514797001</v>
      </c>
      <c r="AR10" s="16">
        <v>0.50654700377664497</v>
      </c>
      <c r="AS10" s="16">
        <v>0.58702354280273294</v>
      </c>
      <c r="AT10" s="16">
        <v>0.67707159130141803</v>
      </c>
      <c r="AU10" s="16">
        <v>0.72601199061904798</v>
      </c>
      <c r="AV10" s="16"/>
      <c r="AW10" s="16" t="s">
        <v>137</v>
      </c>
      <c r="AX10" s="16" t="s">
        <v>137</v>
      </c>
      <c r="AY10" s="16" t="s">
        <v>137</v>
      </c>
      <c r="AZ10" s="16">
        <v>0.54589369526241205</v>
      </c>
      <c r="BA10" s="16">
        <v>0.59185600160785701</v>
      </c>
      <c r="BB10" s="16" t="s">
        <v>137</v>
      </c>
      <c r="BC10" s="16" t="s">
        <v>137</v>
      </c>
      <c r="BD10" s="16" t="s">
        <v>137</v>
      </c>
      <c r="BE10" s="16" t="s">
        <v>137</v>
      </c>
      <c r="BF10" s="16"/>
      <c r="BG10" s="16">
        <v>0.55000907678281596</v>
      </c>
      <c r="BH10" s="16">
        <v>0.560616596202547</v>
      </c>
      <c r="BI10" s="16">
        <v>0.57778053263808904</v>
      </c>
      <c r="BJ10" s="16">
        <v>0.63893447073557896</v>
      </c>
      <c r="BK10" s="16">
        <v>0.59685978816215102</v>
      </c>
      <c r="BL10" s="16">
        <v>0.71037616444875196</v>
      </c>
      <c r="BM10" s="16"/>
      <c r="BN10" s="16">
        <v>0.53787178872652996</v>
      </c>
      <c r="BO10" s="16">
        <v>0.53582483959984495</v>
      </c>
      <c r="BP10" s="16">
        <v>0.52911558289769201</v>
      </c>
      <c r="BQ10" s="16">
        <v>0.56990465302723303</v>
      </c>
      <c r="BR10" s="16">
        <v>0.68977446700810496</v>
      </c>
      <c r="BS10" s="16">
        <v>0.56895995232325802</v>
      </c>
      <c r="BT10" s="16"/>
      <c r="BU10" s="16">
        <v>0.57521802152127699</v>
      </c>
      <c r="BV10" s="16">
        <v>0.53593014722463495</v>
      </c>
      <c r="BW10" s="16"/>
      <c r="BX10" s="16">
        <v>0.66860550045350498</v>
      </c>
      <c r="BY10" s="16">
        <v>0.524690928557487</v>
      </c>
      <c r="BZ10" s="16"/>
      <c r="CA10" s="16">
        <v>0.56029896321132699</v>
      </c>
      <c r="CB10" s="16">
        <v>0.56795773509498004</v>
      </c>
    </row>
    <row r="11" spans="2:80" x14ac:dyDescent="0.35">
      <c r="B11" s="17" t="s">
        <v>98</v>
      </c>
      <c r="C11" s="18">
        <v>3.3412900795155701E-2</v>
      </c>
      <c r="D11" s="18">
        <v>2.6309301133843901E-2</v>
      </c>
      <c r="E11" s="18">
        <v>4.2485936432444603E-2</v>
      </c>
      <c r="F11" s="18"/>
      <c r="G11" s="18">
        <v>4.4038983148221099E-2</v>
      </c>
      <c r="H11" s="18">
        <v>3.6119133485575099E-2</v>
      </c>
      <c r="I11" s="18">
        <v>0</v>
      </c>
      <c r="J11" s="18"/>
      <c r="K11" s="18">
        <v>3.1520866375501701E-2</v>
      </c>
      <c r="L11" s="18">
        <v>5.0994042960555999E-2</v>
      </c>
      <c r="M11" s="18">
        <v>1.7165799428110799E-2</v>
      </c>
      <c r="N11" s="18">
        <v>1.7683880449968301E-2</v>
      </c>
      <c r="O11" s="18"/>
      <c r="P11" s="18">
        <v>6.0834102017713901E-2</v>
      </c>
      <c r="Q11" s="18">
        <v>1.50807753145909E-2</v>
      </c>
      <c r="R11" s="18">
        <v>3.8592028555132003E-2</v>
      </c>
      <c r="S11" s="18">
        <v>3.2170246215922703E-2</v>
      </c>
      <c r="T11" s="18">
        <v>3.31539045785431E-2</v>
      </c>
      <c r="U11" s="18">
        <v>3.3912847634138502E-2</v>
      </c>
      <c r="V11" s="18">
        <v>6.1745965528258902E-2</v>
      </c>
      <c r="W11" s="18">
        <v>3.7329251651202898E-2</v>
      </c>
      <c r="X11" s="18">
        <v>5.8096523089688101E-2</v>
      </c>
      <c r="Y11" s="18">
        <v>0</v>
      </c>
      <c r="Z11" s="18">
        <v>0</v>
      </c>
      <c r="AA11" s="18">
        <v>0</v>
      </c>
      <c r="AB11" s="18"/>
      <c r="AC11" s="18">
        <v>4.89590008683361E-2</v>
      </c>
      <c r="AD11" s="18">
        <v>2.2663496811513101E-2</v>
      </c>
      <c r="AE11" s="18">
        <v>2.5312615495473201E-2</v>
      </c>
      <c r="AF11" s="18">
        <v>4.2290641617783897E-2</v>
      </c>
      <c r="AG11" s="18"/>
      <c r="AH11" s="18">
        <v>3.22399326254387E-2</v>
      </c>
      <c r="AI11" s="18">
        <v>8.8096788525962606E-3</v>
      </c>
      <c r="AJ11" s="18">
        <v>6.3478894948109696E-2</v>
      </c>
      <c r="AK11" s="18">
        <v>0</v>
      </c>
      <c r="AL11" s="18"/>
      <c r="AM11" s="18">
        <v>1.7651202013929002E-2</v>
      </c>
      <c r="AN11" s="18">
        <v>4.62045466048659E-2</v>
      </c>
      <c r="AO11" s="18">
        <v>6.9170398092554305E-2</v>
      </c>
      <c r="AP11" s="18"/>
      <c r="AQ11" s="18">
        <v>3.1782751114943303E-2</v>
      </c>
      <c r="AR11" s="18">
        <v>3.9813526988300901E-2</v>
      </c>
      <c r="AS11" s="18">
        <v>2.89445278378355E-2</v>
      </c>
      <c r="AT11" s="18">
        <v>0</v>
      </c>
      <c r="AU11" s="18">
        <v>4.6656465879282502E-2</v>
      </c>
      <c r="AV11" s="18"/>
      <c r="AW11" s="18" t="s">
        <v>137</v>
      </c>
      <c r="AX11" s="18" t="s">
        <v>137</v>
      </c>
      <c r="AY11" s="18" t="s">
        <v>137</v>
      </c>
      <c r="AZ11" s="18">
        <v>3.3031235824289101E-2</v>
      </c>
      <c r="BA11" s="18">
        <v>3.4105274330615103E-2</v>
      </c>
      <c r="BB11" s="18" t="s">
        <v>137</v>
      </c>
      <c r="BC11" s="18" t="s">
        <v>137</v>
      </c>
      <c r="BD11" s="18" t="s">
        <v>137</v>
      </c>
      <c r="BE11" s="18" t="s">
        <v>137</v>
      </c>
      <c r="BF11" s="18"/>
      <c r="BG11" s="18">
        <v>1.8669054656211E-2</v>
      </c>
      <c r="BH11" s="18">
        <v>5.6847649759684697E-2</v>
      </c>
      <c r="BI11" s="18">
        <v>7.8323234230601294E-2</v>
      </c>
      <c r="BJ11" s="18">
        <v>5.1846953221523599E-2</v>
      </c>
      <c r="BK11" s="18">
        <v>0</v>
      </c>
      <c r="BL11" s="18">
        <v>0</v>
      </c>
      <c r="BM11" s="18"/>
      <c r="BN11" s="18">
        <v>3.8053293524749697E-2</v>
      </c>
      <c r="BO11" s="18">
        <v>4.5899747127843803E-2</v>
      </c>
      <c r="BP11" s="18">
        <v>7.4683057560354094E-2</v>
      </c>
      <c r="BQ11" s="18">
        <v>1.17914409233481E-2</v>
      </c>
      <c r="BR11" s="18">
        <v>0</v>
      </c>
      <c r="BS11" s="18">
        <v>0</v>
      </c>
      <c r="BT11" s="18"/>
      <c r="BU11" s="18">
        <v>4.2809931130467403E-2</v>
      </c>
      <c r="BV11" s="18">
        <v>1.4391929471081999E-2</v>
      </c>
      <c r="BW11" s="18"/>
      <c r="BX11" s="18">
        <v>4.0735936111631801E-2</v>
      </c>
      <c r="BY11" s="18">
        <v>3.0828973368609899E-2</v>
      </c>
      <c r="BZ11" s="18"/>
      <c r="CA11" s="18">
        <v>2.31821495166693E-2</v>
      </c>
      <c r="CB11" s="18">
        <v>3.6184999804860098E-2</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I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9" width="20.7265625" customWidth="1"/>
  </cols>
  <sheetData>
    <row r="2" spans="2:9" ht="40" customHeight="1" x14ac:dyDescent="0.35">
      <c r="D2" s="30" t="s">
        <v>252</v>
      </c>
      <c r="E2" s="27"/>
      <c r="F2" s="27"/>
      <c r="G2" s="27"/>
      <c r="H2" s="27"/>
      <c r="I2" s="27"/>
    </row>
    <row r="6" spans="2:9" ht="50.15" customHeight="1" x14ac:dyDescent="0.35">
      <c r="B6" s="22" t="s">
        <v>15</v>
      </c>
      <c r="C6" s="22" t="s">
        <v>246</v>
      </c>
      <c r="D6" s="22" t="s">
        <v>247</v>
      </c>
      <c r="E6" s="22" t="s">
        <v>248</v>
      </c>
      <c r="F6" s="22" t="s">
        <v>249</v>
      </c>
      <c r="G6" s="22" t="s">
        <v>250</v>
      </c>
      <c r="H6" s="22" t="s">
        <v>251</v>
      </c>
    </row>
    <row r="7" spans="2:9" x14ac:dyDescent="0.35">
      <c r="B7" s="17" t="s">
        <v>215</v>
      </c>
      <c r="C7" s="16">
        <v>0.59952618013824899</v>
      </c>
      <c r="D7" s="16">
        <v>8.58552638109321E-2</v>
      </c>
      <c r="E7" s="16">
        <v>6.9726751021162797E-2</v>
      </c>
      <c r="F7" s="16">
        <v>0.49551790828782</v>
      </c>
      <c r="G7" s="16">
        <v>0.38971123476216502</v>
      </c>
      <c r="H7" s="16">
        <v>0.23831925542016699</v>
      </c>
    </row>
    <row r="8" spans="2:9" x14ac:dyDescent="0.35">
      <c r="B8" s="17" t="s">
        <v>216</v>
      </c>
      <c r="C8" s="16">
        <v>0.34243774816211803</v>
      </c>
      <c r="D8" s="16">
        <v>0.88621793590622699</v>
      </c>
      <c r="E8" s="16">
        <v>0.88900903250568597</v>
      </c>
      <c r="F8" s="16">
        <v>0.465516564632664</v>
      </c>
      <c r="G8" s="16">
        <v>0.54945055599066595</v>
      </c>
      <c r="H8" s="16">
        <v>0.69036806392291405</v>
      </c>
    </row>
    <row r="9" spans="2:9" x14ac:dyDescent="0.35">
      <c r="B9" s="17" t="s">
        <v>98</v>
      </c>
      <c r="C9" s="16">
        <v>5.8036071699632701E-2</v>
      </c>
      <c r="D9" s="16">
        <v>2.7926800282840902E-2</v>
      </c>
      <c r="E9" s="16">
        <v>4.1264216473151302E-2</v>
      </c>
      <c r="F9" s="16">
        <v>3.8965527079516303E-2</v>
      </c>
      <c r="G9" s="16">
        <v>6.0838209247168602E-2</v>
      </c>
      <c r="H9" s="16">
        <v>7.1312680656918898E-2</v>
      </c>
    </row>
    <row r="10" spans="2:9" x14ac:dyDescent="0.35">
      <c r="B10" s="15" t="s">
        <v>139</v>
      </c>
      <c r="C10" s="15"/>
      <c r="D10" s="15"/>
      <c r="E10" s="15"/>
      <c r="F10" s="15"/>
      <c r="G10" s="15"/>
      <c r="H10" s="15"/>
    </row>
    <row r="11" spans="2:9" x14ac:dyDescent="0.35">
      <c r="B11" t="s">
        <v>101</v>
      </c>
    </row>
    <row r="12" spans="2:9" x14ac:dyDescent="0.35">
      <c r="B12" t="s">
        <v>102</v>
      </c>
    </row>
    <row r="16" spans="2:9" x14ac:dyDescent="0.35">
      <c r="B16"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253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215</v>
      </c>
      <c r="C9" s="16">
        <v>0.59952618013824899</v>
      </c>
      <c r="D9" s="16">
        <v>0.51232390933962602</v>
      </c>
      <c r="E9" s="16">
        <v>0.71090482594193305</v>
      </c>
      <c r="F9" s="16"/>
      <c r="G9" s="16">
        <v>0.64772021317505502</v>
      </c>
      <c r="H9" s="16">
        <v>0.59511263131701098</v>
      </c>
      <c r="I9" s="16">
        <v>0.49395230730026601</v>
      </c>
      <c r="J9" s="16"/>
      <c r="K9" s="16">
        <v>0.63101770229201204</v>
      </c>
      <c r="L9" s="16">
        <v>0.63861140008222295</v>
      </c>
      <c r="M9" s="16">
        <v>0.54452695715946997</v>
      </c>
      <c r="N9" s="16">
        <v>0.49665856753156201</v>
      </c>
      <c r="O9" s="16"/>
      <c r="P9" s="16">
        <v>0.67193690854007404</v>
      </c>
      <c r="Q9" s="16">
        <v>0.59534653299485396</v>
      </c>
      <c r="R9" s="16">
        <v>0.46652380878861099</v>
      </c>
      <c r="S9" s="16">
        <v>0.66182091694206602</v>
      </c>
      <c r="T9" s="16">
        <v>0.67796053462251604</v>
      </c>
      <c r="U9" s="16">
        <v>0.49309266233190702</v>
      </c>
      <c r="V9" s="16">
        <v>0.47024649384797201</v>
      </c>
      <c r="W9" s="16">
        <v>0.49522025939591602</v>
      </c>
      <c r="X9" s="16">
        <v>0.61269209569827998</v>
      </c>
      <c r="Y9" s="16">
        <v>0.63786615674178804</v>
      </c>
      <c r="Z9" s="16">
        <v>0.76832192218812301</v>
      </c>
      <c r="AA9" s="16">
        <v>0.59945443855551095</v>
      </c>
      <c r="AB9" s="16"/>
      <c r="AC9" s="16">
        <v>0.65057773782666295</v>
      </c>
      <c r="AD9" s="16">
        <v>0.57902082619379902</v>
      </c>
      <c r="AE9" s="16">
        <v>0.61679390097339903</v>
      </c>
      <c r="AF9" s="16">
        <v>0.59359380097652503</v>
      </c>
      <c r="AG9" s="16"/>
      <c r="AH9" s="16">
        <v>0.58962050433470603</v>
      </c>
      <c r="AI9" s="16">
        <v>0.59381072438008298</v>
      </c>
      <c r="AJ9" s="16">
        <v>0.74062511902575301</v>
      </c>
      <c r="AK9" s="16">
        <v>0.50981511961492099</v>
      </c>
      <c r="AL9" s="16"/>
      <c r="AM9" s="16">
        <v>0.59708916395294398</v>
      </c>
      <c r="AN9" s="16">
        <v>0.62540351275439399</v>
      </c>
      <c r="AO9" s="16">
        <v>0.45418279117275201</v>
      </c>
      <c r="AP9" s="16"/>
      <c r="AQ9" s="16">
        <v>0.56827163310434303</v>
      </c>
      <c r="AR9" s="16">
        <v>0.61711357197132399</v>
      </c>
      <c r="AS9" s="16">
        <v>0.63511432057967698</v>
      </c>
      <c r="AT9" s="16">
        <v>0.66979102790918099</v>
      </c>
      <c r="AU9" s="16">
        <v>0.505788870528739</v>
      </c>
      <c r="AV9" s="16"/>
      <c r="AW9" s="16" t="s">
        <v>137</v>
      </c>
      <c r="AX9" s="16" t="s">
        <v>137</v>
      </c>
      <c r="AY9" s="16" t="s">
        <v>137</v>
      </c>
      <c r="AZ9" s="16">
        <v>0.56938602945792705</v>
      </c>
      <c r="BA9" s="16">
        <v>0.654203041466204</v>
      </c>
      <c r="BB9" s="16" t="s">
        <v>137</v>
      </c>
      <c r="BC9" s="16" t="s">
        <v>137</v>
      </c>
      <c r="BD9" s="16" t="s">
        <v>137</v>
      </c>
      <c r="BE9" s="16" t="s">
        <v>137</v>
      </c>
      <c r="BF9" s="16"/>
      <c r="BG9" s="16">
        <v>0.59815601761330695</v>
      </c>
      <c r="BH9" s="16">
        <v>0.60682420624600497</v>
      </c>
      <c r="BI9" s="16">
        <v>0.66371655186933598</v>
      </c>
      <c r="BJ9" s="16">
        <v>0.63714919633797196</v>
      </c>
      <c r="BK9" s="16">
        <v>0.49028078009118897</v>
      </c>
      <c r="BL9" s="16">
        <v>1</v>
      </c>
      <c r="BM9" s="16"/>
      <c r="BN9" s="16">
        <v>0.66581577299222305</v>
      </c>
      <c r="BO9" s="16">
        <v>0.57217418179850299</v>
      </c>
      <c r="BP9" s="16">
        <v>0.65096318621545501</v>
      </c>
      <c r="BQ9" s="16">
        <v>0.59983016253905597</v>
      </c>
      <c r="BR9" s="16">
        <v>0.53033382815177599</v>
      </c>
      <c r="BS9" s="16">
        <v>0.72071463947848602</v>
      </c>
      <c r="BT9" s="16"/>
      <c r="BU9" s="16">
        <v>0.59412211766525402</v>
      </c>
      <c r="BV9" s="16">
        <v>0.61046479730393899</v>
      </c>
      <c r="BW9" s="16"/>
      <c r="BX9" s="16">
        <v>0.53203890030660295</v>
      </c>
      <c r="BY9" s="16">
        <v>0.62333901535804204</v>
      </c>
      <c r="BZ9" s="16"/>
      <c r="CA9" s="16">
        <v>0.58114859686350395</v>
      </c>
      <c r="CB9" s="16">
        <v>0.61447068261983795</v>
      </c>
    </row>
    <row r="10" spans="2:80" x14ac:dyDescent="0.35">
      <c r="B10" s="17" t="s">
        <v>216</v>
      </c>
      <c r="C10" s="16">
        <v>0.34243774816211803</v>
      </c>
      <c r="D10" s="16">
        <v>0.42129615334394499</v>
      </c>
      <c r="E10" s="16">
        <v>0.241716261222025</v>
      </c>
      <c r="F10" s="16"/>
      <c r="G10" s="16">
        <v>0.29559789426611999</v>
      </c>
      <c r="H10" s="16">
        <v>0.34220803029758201</v>
      </c>
      <c r="I10" s="16">
        <v>0.45749419062903901</v>
      </c>
      <c r="J10" s="16"/>
      <c r="K10" s="16">
        <v>0.33033051337313601</v>
      </c>
      <c r="L10" s="16">
        <v>0.30949047481152803</v>
      </c>
      <c r="M10" s="16">
        <v>0.39809680742161202</v>
      </c>
      <c r="N10" s="16">
        <v>0.37214194324331001</v>
      </c>
      <c r="O10" s="16"/>
      <c r="P10" s="16">
        <v>0.26663863586969699</v>
      </c>
      <c r="Q10" s="16">
        <v>0.371526465483695</v>
      </c>
      <c r="R10" s="16">
        <v>0.49471635808701098</v>
      </c>
      <c r="S10" s="16">
        <v>0.24018734384399501</v>
      </c>
      <c r="T10" s="16">
        <v>0.28746532124090801</v>
      </c>
      <c r="U10" s="16">
        <v>0.50690733766809304</v>
      </c>
      <c r="V10" s="16">
        <v>0.46661515861087799</v>
      </c>
      <c r="W10" s="16">
        <v>0.31326642663736598</v>
      </c>
      <c r="X10" s="16">
        <v>0.32699226256773301</v>
      </c>
      <c r="Y10" s="16">
        <v>0.28213001850416197</v>
      </c>
      <c r="Z10" s="16">
        <v>0.23167807781187699</v>
      </c>
      <c r="AA10" s="16">
        <v>0.333888903374642</v>
      </c>
      <c r="AB10" s="16"/>
      <c r="AC10" s="16">
        <v>0.29640350167301299</v>
      </c>
      <c r="AD10" s="16">
        <v>0.34760312460321902</v>
      </c>
      <c r="AE10" s="16">
        <v>0.35620253900905302</v>
      </c>
      <c r="AF10" s="16">
        <v>0.37796022151125003</v>
      </c>
      <c r="AG10" s="16"/>
      <c r="AH10" s="16">
        <v>0.33288850004479997</v>
      </c>
      <c r="AI10" s="16">
        <v>0.37541876174051397</v>
      </c>
      <c r="AJ10" s="16">
        <v>0.25937488097424699</v>
      </c>
      <c r="AK10" s="16">
        <v>0.49018488038507901</v>
      </c>
      <c r="AL10" s="16"/>
      <c r="AM10" s="16">
        <v>0.34307626652748202</v>
      </c>
      <c r="AN10" s="16">
        <v>0.32790265520600698</v>
      </c>
      <c r="AO10" s="16">
        <v>0.43273552487025402</v>
      </c>
      <c r="AP10" s="16"/>
      <c r="AQ10" s="16">
        <v>0.38004952743770098</v>
      </c>
      <c r="AR10" s="16">
        <v>0.32897128668291498</v>
      </c>
      <c r="AS10" s="16">
        <v>0.29685829516217699</v>
      </c>
      <c r="AT10" s="16">
        <v>0.33020897209081901</v>
      </c>
      <c r="AU10" s="16">
        <v>0.39840572418585402</v>
      </c>
      <c r="AV10" s="16"/>
      <c r="AW10" s="16" t="s">
        <v>137</v>
      </c>
      <c r="AX10" s="16" t="s">
        <v>137</v>
      </c>
      <c r="AY10" s="16" t="s">
        <v>137</v>
      </c>
      <c r="AZ10" s="16">
        <v>0.37339779093167502</v>
      </c>
      <c r="BA10" s="16">
        <v>0.28627353109588499</v>
      </c>
      <c r="BB10" s="16" t="s">
        <v>137</v>
      </c>
      <c r="BC10" s="16" t="s">
        <v>137</v>
      </c>
      <c r="BD10" s="16" t="s">
        <v>137</v>
      </c>
      <c r="BE10" s="16" t="s">
        <v>137</v>
      </c>
      <c r="BF10" s="16"/>
      <c r="BG10" s="16">
        <v>0.35277065251141998</v>
      </c>
      <c r="BH10" s="16">
        <v>0.31924730792011702</v>
      </c>
      <c r="BI10" s="16">
        <v>0.294039192407058</v>
      </c>
      <c r="BJ10" s="16">
        <v>0.36285080366202799</v>
      </c>
      <c r="BK10" s="16">
        <v>0.40520539534386901</v>
      </c>
      <c r="BL10" s="16">
        <v>0</v>
      </c>
      <c r="BM10" s="16"/>
      <c r="BN10" s="16">
        <v>0.27252731163827298</v>
      </c>
      <c r="BO10" s="16">
        <v>0.35207704183531802</v>
      </c>
      <c r="BP10" s="16">
        <v>0.29879911526087799</v>
      </c>
      <c r="BQ10" s="16">
        <v>0.35430293619671499</v>
      </c>
      <c r="BR10" s="16">
        <v>0.44753616917668299</v>
      </c>
      <c r="BS10" s="16">
        <v>0.227989308617392</v>
      </c>
      <c r="BT10" s="16"/>
      <c r="BU10" s="16">
        <v>0.34181400340491502</v>
      </c>
      <c r="BV10" s="16">
        <v>0.34370029927847701</v>
      </c>
      <c r="BW10" s="16"/>
      <c r="BX10" s="16">
        <v>0.38353682999531002</v>
      </c>
      <c r="BY10" s="16">
        <v>0.32793596848126499</v>
      </c>
      <c r="BZ10" s="16"/>
      <c r="CA10" s="16">
        <v>0.35550921151758702</v>
      </c>
      <c r="CB10" s="16">
        <v>0.33598540209828698</v>
      </c>
    </row>
    <row r="11" spans="2:80" x14ac:dyDescent="0.35">
      <c r="B11" s="17" t="s">
        <v>98</v>
      </c>
      <c r="C11" s="18">
        <v>5.8036071699632701E-2</v>
      </c>
      <c r="D11" s="18">
        <v>6.6379937316429299E-2</v>
      </c>
      <c r="E11" s="18">
        <v>4.7378912836042598E-2</v>
      </c>
      <c r="F11" s="18"/>
      <c r="G11" s="18">
        <v>5.6681892558824498E-2</v>
      </c>
      <c r="H11" s="18">
        <v>6.2679338385406999E-2</v>
      </c>
      <c r="I11" s="18">
        <v>4.8553502070694803E-2</v>
      </c>
      <c r="J11" s="18"/>
      <c r="K11" s="18">
        <v>3.8651784334851703E-2</v>
      </c>
      <c r="L11" s="18">
        <v>5.1898125106249603E-2</v>
      </c>
      <c r="M11" s="18">
        <v>5.7376235418918002E-2</v>
      </c>
      <c r="N11" s="18">
        <v>0.131199489225128</v>
      </c>
      <c r="O11" s="18"/>
      <c r="P11" s="18">
        <v>6.14244555902295E-2</v>
      </c>
      <c r="Q11" s="18">
        <v>3.3127001521450698E-2</v>
      </c>
      <c r="R11" s="18">
        <v>3.8759833124377897E-2</v>
      </c>
      <c r="S11" s="18">
        <v>9.7991739213939499E-2</v>
      </c>
      <c r="T11" s="18">
        <v>3.4574144136576203E-2</v>
      </c>
      <c r="U11" s="18">
        <v>0</v>
      </c>
      <c r="V11" s="18">
        <v>6.31383475411499E-2</v>
      </c>
      <c r="W11" s="18">
        <v>0.191513313966717</v>
      </c>
      <c r="X11" s="18">
        <v>6.0315641733986798E-2</v>
      </c>
      <c r="Y11" s="18">
        <v>8.0003824754050407E-2</v>
      </c>
      <c r="Z11" s="18">
        <v>0</v>
      </c>
      <c r="AA11" s="18">
        <v>6.6656658069847899E-2</v>
      </c>
      <c r="AB11" s="18"/>
      <c r="AC11" s="18">
        <v>5.3018760500324703E-2</v>
      </c>
      <c r="AD11" s="18">
        <v>7.3376049202982296E-2</v>
      </c>
      <c r="AE11" s="18">
        <v>2.7003560017547602E-2</v>
      </c>
      <c r="AF11" s="18">
        <v>2.8445977512224E-2</v>
      </c>
      <c r="AG11" s="18"/>
      <c r="AH11" s="18">
        <v>7.7490995620494496E-2</v>
      </c>
      <c r="AI11" s="18">
        <v>3.0770513879403699E-2</v>
      </c>
      <c r="AJ11" s="18">
        <v>0</v>
      </c>
      <c r="AK11" s="18">
        <v>0</v>
      </c>
      <c r="AL11" s="18"/>
      <c r="AM11" s="18">
        <v>5.9834569519574603E-2</v>
      </c>
      <c r="AN11" s="18">
        <v>4.6693832039599301E-2</v>
      </c>
      <c r="AO11" s="18">
        <v>0.113081683956994</v>
      </c>
      <c r="AP11" s="18"/>
      <c r="AQ11" s="18">
        <v>5.1678839457956399E-2</v>
      </c>
      <c r="AR11" s="18">
        <v>5.3915141345760399E-2</v>
      </c>
      <c r="AS11" s="18">
        <v>6.8027384258145807E-2</v>
      </c>
      <c r="AT11" s="18">
        <v>0</v>
      </c>
      <c r="AU11" s="18">
        <v>9.5805405285407402E-2</v>
      </c>
      <c r="AV11" s="18"/>
      <c r="AW11" s="18" t="s">
        <v>137</v>
      </c>
      <c r="AX11" s="18" t="s">
        <v>137</v>
      </c>
      <c r="AY11" s="18" t="s">
        <v>137</v>
      </c>
      <c r="AZ11" s="18">
        <v>5.7216179610398002E-2</v>
      </c>
      <c r="BA11" s="18">
        <v>5.95234274379116E-2</v>
      </c>
      <c r="BB11" s="18" t="s">
        <v>137</v>
      </c>
      <c r="BC11" s="18" t="s">
        <v>137</v>
      </c>
      <c r="BD11" s="18" t="s">
        <v>137</v>
      </c>
      <c r="BE11" s="18" t="s">
        <v>137</v>
      </c>
      <c r="BF11" s="18"/>
      <c r="BG11" s="18">
        <v>4.9073329875273901E-2</v>
      </c>
      <c r="BH11" s="18">
        <v>7.3928485833878094E-2</v>
      </c>
      <c r="BI11" s="18">
        <v>4.2244255723606003E-2</v>
      </c>
      <c r="BJ11" s="18">
        <v>0</v>
      </c>
      <c r="BK11" s="18">
        <v>0.104513824564942</v>
      </c>
      <c r="BL11" s="18">
        <v>0</v>
      </c>
      <c r="BM11" s="18"/>
      <c r="BN11" s="18">
        <v>6.1656915369503601E-2</v>
      </c>
      <c r="BO11" s="18">
        <v>7.5748776366179202E-2</v>
      </c>
      <c r="BP11" s="18">
        <v>5.0237698523667003E-2</v>
      </c>
      <c r="BQ11" s="18">
        <v>4.5866901264229702E-2</v>
      </c>
      <c r="BR11" s="18">
        <v>2.2130002671540298E-2</v>
      </c>
      <c r="BS11" s="18">
        <v>5.1296051904121599E-2</v>
      </c>
      <c r="BT11" s="18"/>
      <c r="BU11" s="18">
        <v>6.4063878929831106E-2</v>
      </c>
      <c r="BV11" s="18">
        <v>4.5834903417584498E-2</v>
      </c>
      <c r="BW11" s="18"/>
      <c r="BX11" s="18">
        <v>8.4424269698086196E-2</v>
      </c>
      <c r="BY11" s="18">
        <v>4.8725016160692698E-2</v>
      </c>
      <c r="BZ11" s="18"/>
      <c r="CA11" s="18">
        <v>6.33421916189085E-2</v>
      </c>
      <c r="CB11" s="18">
        <v>4.9543915281875101E-2</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254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215</v>
      </c>
      <c r="C9" s="16">
        <v>8.58552638109321E-2</v>
      </c>
      <c r="D9" s="16">
        <v>8.5646037964167698E-2</v>
      </c>
      <c r="E9" s="16">
        <v>8.6122496433045301E-2</v>
      </c>
      <c r="F9" s="16"/>
      <c r="G9" s="16">
        <v>9.8057946585019595E-2</v>
      </c>
      <c r="H9" s="16">
        <v>8.2698569667196895E-2</v>
      </c>
      <c r="I9" s="16">
        <v>6.4741343780550895E-2</v>
      </c>
      <c r="J9" s="16"/>
      <c r="K9" s="16">
        <v>7.42268584357067E-2</v>
      </c>
      <c r="L9" s="16">
        <v>0.114621447353526</v>
      </c>
      <c r="M9" s="16">
        <v>5.1124775408238697E-2</v>
      </c>
      <c r="N9" s="16">
        <v>9.5619653356151399E-2</v>
      </c>
      <c r="O9" s="16"/>
      <c r="P9" s="16">
        <v>6.0184880889805302E-2</v>
      </c>
      <c r="Q9" s="16">
        <v>0.123255460717414</v>
      </c>
      <c r="R9" s="16">
        <v>7.6129327465303806E-2</v>
      </c>
      <c r="S9" s="16">
        <v>0.167683044179016</v>
      </c>
      <c r="T9" s="16">
        <v>0</v>
      </c>
      <c r="U9" s="16">
        <v>0.103988310646512</v>
      </c>
      <c r="V9" s="16">
        <v>3.0639767070716299E-2</v>
      </c>
      <c r="W9" s="16">
        <v>0.113537206198843</v>
      </c>
      <c r="X9" s="16">
        <v>8.7707555710859197E-2</v>
      </c>
      <c r="Y9" s="16">
        <v>5.03436105472648E-2</v>
      </c>
      <c r="Z9" s="16">
        <v>0.12468168820633101</v>
      </c>
      <c r="AA9" s="16">
        <v>0.129421856123106</v>
      </c>
      <c r="AB9" s="16"/>
      <c r="AC9" s="16">
        <v>0.177645787857449</v>
      </c>
      <c r="AD9" s="16">
        <v>9.0822209693353306E-2</v>
      </c>
      <c r="AE9" s="16">
        <v>5.6892425824173198E-2</v>
      </c>
      <c r="AF9" s="16">
        <v>4.6168575292501401E-2</v>
      </c>
      <c r="AG9" s="16"/>
      <c r="AH9" s="16">
        <v>8.5358579518489103E-2</v>
      </c>
      <c r="AI9" s="16">
        <v>5.0833217223695201E-2</v>
      </c>
      <c r="AJ9" s="16">
        <v>0.15499064689363201</v>
      </c>
      <c r="AK9" s="16">
        <v>8.3854786913253807E-2</v>
      </c>
      <c r="AL9" s="16"/>
      <c r="AM9" s="16">
        <v>0.102836140501061</v>
      </c>
      <c r="AN9" s="16">
        <v>6.8636793218545197E-2</v>
      </c>
      <c r="AO9" s="16">
        <v>7.0987245795786399E-2</v>
      </c>
      <c r="AP9" s="16"/>
      <c r="AQ9" s="16">
        <v>6.9326504808396805E-2</v>
      </c>
      <c r="AR9" s="16">
        <v>0.131883322706949</v>
      </c>
      <c r="AS9" s="16">
        <v>5.5642177263946199E-2</v>
      </c>
      <c r="AT9" s="16">
        <v>0</v>
      </c>
      <c r="AU9" s="16">
        <v>5.2902674512133901E-2</v>
      </c>
      <c r="AV9" s="16"/>
      <c r="AW9" s="16" t="s">
        <v>137</v>
      </c>
      <c r="AX9" s="16" t="s">
        <v>137</v>
      </c>
      <c r="AY9" s="16" t="s">
        <v>137</v>
      </c>
      <c r="AZ9" s="16">
        <v>8.5398817625165602E-2</v>
      </c>
      <c r="BA9" s="16">
        <v>8.6683296990577793E-2</v>
      </c>
      <c r="BB9" s="16" t="s">
        <v>137</v>
      </c>
      <c r="BC9" s="16" t="s">
        <v>137</v>
      </c>
      <c r="BD9" s="16" t="s">
        <v>137</v>
      </c>
      <c r="BE9" s="16" t="s">
        <v>137</v>
      </c>
      <c r="BF9" s="16"/>
      <c r="BG9" s="16">
        <v>5.7169164285322399E-2</v>
      </c>
      <c r="BH9" s="16">
        <v>7.7769270132530002E-2</v>
      </c>
      <c r="BI9" s="16">
        <v>0.19317789559501</v>
      </c>
      <c r="BJ9" s="16">
        <v>0.15032447419946099</v>
      </c>
      <c r="BK9" s="16">
        <v>0.107343799983002</v>
      </c>
      <c r="BL9" s="16">
        <v>0.29852274906405302</v>
      </c>
      <c r="BM9" s="16"/>
      <c r="BN9" s="16">
        <v>7.8707999386094005E-2</v>
      </c>
      <c r="BO9" s="16">
        <v>9.9675315797791597E-2</v>
      </c>
      <c r="BP9" s="16">
        <v>7.0876653116993898E-2</v>
      </c>
      <c r="BQ9" s="16">
        <v>7.8717396444374907E-2</v>
      </c>
      <c r="BR9" s="16">
        <v>0.10737127409851401</v>
      </c>
      <c r="BS9" s="16">
        <v>0</v>
      </c>
      <c r="BT9" s="16"/>
      <c r="BU9" s="16">
        <v>6.1991456970217303E-2</v>
      </c>
      <c r="BV9" s="16">
        <v>0.13415911826320301</v>
      </c>
      <c r="BW9" s="16"/>
      <c r="BX9" s="16">
        <v>2.0292955496791699E-2</v>
      </c>
      <c r="BY9" s="16">
        <v>0.10898887429884201</v>
      </c>
      <c r="BZ9" s="16"/>
      <c r="CA9" s="16">
        <v>0.12569714847784799</v>
      </c>
      <c r="CB9" s="16">
        <v>6.4413976811348694E-2</v>
      </c>
    </row>
    <row r="10" spans="2:80" x14ac:dyDescent="0.35">
      <c r="B10" s="17" t="s">
        <v>216</v>
      </c>
      <c r="C10" s="16">
        <v>0.88621793590622699</v>
      </c>
      <c r="D10" s="16">
        <v>0.88096628402030197</v>
      </c>
      <c r="E10" s="16">
        <v>0.89292558090136098</v>
      </c>
      <c r="F10" s="16"/>
      <c r="G10" s="16">
        <v>0.87034899532822196</v>
      </c>
      <c r="H10" s="16">
        <v>0.88853796358701997</v>
      </c>
      <c r="I10" s="16">
        <v>0.91859278227918695</v>
      </c>
      <c r="J10" s="16"/>
      <c r="K10" s="16">
        <v>0.913796096626451</v>
      </c>
      <c r="L10" s="16">
        <v>0.84371484093297799</v>
      </c>
      <c r="M10" s="16">
        <v>0.92027363897224301</v>
      </c>
      <c r="N10" s="16">
        <v>0.86297347307232897</v>
      </c>
      <c r="O10" s="16"/>
      <c r="P10" s="16">
        <v>0.919152312019203</v>
      </c>
      <c r="Q10" s="16">
        <v>0.86190345077664199</v>
      </c>
      <c r="R10" s="16">
        <v>0.92387067253469601</v>
      </c>
      <c r="S10" s="16">
        <v>0.76649546282296699</v>
      </c>
      <c r="T10" s="16">
        <v>0.93227195128488105</v>
      </c>
      <c r="U10" s="16">
        <v>0.89601168935348796</v>
      </c>
      <c r="V10" s="16">
        <v>0.93785954427969997</v>
      </c>
      <c r="W10" s="16">
        <v>0.84758409090471898</v>
      </c>
      <c r="X10" s="16">
        <v>0.91229244428914102</v>
      </c>
      <c r="Y10" s="16">
        <v>0.92178210663844296</v>
      </c>
      <c r="Z10" s="16">
        <v>0.81725944505005599</v>
      </c>
      <c r="AA10" s="16">
        <v>0.80392148580704603</v>
      </c>
      <c r="AB10" s="16"/>
      <c r="AC10" s="16">
        <v>0.79067436460317997</v>
      </c>
      <c r="AD10" s="16">
        <v>0.88026745703298503</v>
      </c>
      <c r="AE10" s="16">
        <v>0.94310757417582702</v>
      </c>
      <c r="AF10" s="16">
        <v>0.94549386238975597</v>
      </c>
      <c r="AG10" s="16"/>
      <c r="AH10" s="16">
        <v>0.87616677771442897</v>
      </c>
      <c r="AI10" s="16">
        <v>0.94004983126282904</v>
      </c>
      <c r="AJ10" s="16">
        <v>0.828481662026051</v>
      </c>
      <c r="AK10" s="16">
        <v>0.91614521308674601</v>
      </c>
      <c r="AL10" s="16"/>
      <c r="AM10" s="16">
        <v>0.86021713789420995</v>
      </c>
      <c r="AN10" s="16">
        <v>0.91456903061658601</v>
      </c>
      <c r="AO10" s="16">
        <v>0.89802608103641401</v>
      </c>
      <c r="AP10" s="16"/>
      <c r="AQ10" s="16">
        <v>0.90609973122371001</v>
      </c>
      <c r="AR10" s="16">
        <v>0.84082828840816504</v>
      </c>
      <c r="AS10" s="16">
        <v>0.94435782273605395</v>
      </c>
      <c r="AT10" s="16">
        <v>1</v>
      </c>
      <c r="AU10" s="16">
        <v>0.878081063480321</v>
      </c>
      <c r="AV10" s="16"/>
      <c r="AW10" s="16" t="s">
        <v>137</v>
      </c>
      <c r="AX10" s="16" t="s">
        <v>137</v>
      </c>
      <c r="AY10" s="16" t="s">
        <v>137</v>
      </c>
      <c r="AZ10" s="16">
        <v>0.88555225965092199</v>
      </c>
      <c r="BA10" s="16">
        <v>0.88742553067529895</v>
      </c>
      <c r="BB10" s="16" t="s">
        <v>137</v>
      </c>
      <c r="BC10" s="16" t="s">
        <v>137</v>
      </c>
      <c r="BD10" s="16" t="s">
        <v>137</v>
      </c>
      <c r="BE10" s="16" t="s">
        <v>137</v>
      </c>
      <c r="BF10" s="16"/>
      <c r="BG10" s="16">
        <v>0.92507708387658405</v>
      </c>
      <c r="BH10" s="16">
        <v>0.88089645240908998</v>
      </c>
      <c r="BI10" s="16">
        <v>0.76852997501988896</v>
      </c>
      <c r="BJ10" s="16">
        <v>0.84967552580053896</v>
      </c>
      <c r="BK10" s="16">
        <v>0.84215272054350099</v>
      </c>
      <c r="BL10" s="16">
        <v>0.70147725093594704</v>
      </c>
      <c r="BM10" s="16"/>
      <c r="BN10" s="16">
        <v>0.86700225050426305</v>
      </c>
      <c r="BO10" s="16">
        <v>0.87392215222444103</v>
      </c>
      <c r="BP10" s="16">
        <v>0.90388347196819097</v>
      </c>
      <c r="BQ10" s="16">
        <v>0.89838531880436201</v>
      </c>
      <c r="BR10" s="16">
        <v>0.87087786216826202</v>
      </c>
      <c r="BS10" s="16">
        <v>1</v>
      </c>
      <c r="BT10" s="16"/>
      <c r="BU10" s="16">
        <v>0.91181884195699703</v>
      </c>
      <c r="BV10" s="16">
        <v>0.83439793719534106</v>
      </c>
      <c r="BW10" s="16"/>
      <c r="BX10" s="16">
        <v>0.94293917494578905</v>
      </c>
      <c r="BY10" s="16">
        <v>0.86620388996925901</v>
      </c>
      <c r="BZ10" s="16"/>
      <c r="CA10" s="16">
        <v>0.84583428850474496</v>
      </c>
      <c r="CB10" s="16">
        <v>0.91075811047176103</v>
      </c>
    </row>
    <row r="11" spans="2:80" x14ac:dyDescent="0.35">
      <c r="B11" s="17" t="s">
        <v>98</v>
      </c>
      <c r="C11" s="18">
        <v>2.7926800282840902E-2</v>
      </c>
      <c r="D11" s="18">
        <v>3.3387678015530199E-2</v>
      </c>
      <c r="E11" s="18">
        <v>2.0951922665594001E-2</v>
      </c>
      <c r="F11" s="18"/>
      <c r="G11" s="18">
        <v>3.1593058086758302E-2</v>
      </c>
      <c r="H11" s="18">
        <v>2.8763466745783499E-2</v>
      </c>
      <c r="I11" s="18">
        <v>1.6665873940262001E-2</v>
      </c>
      <c r="J11" s="18"/>
      <c r="K11" s="18">
        <v>1.19770449378421E-2</v>
      </c>
      <c r="L11" s="18">
        <v>4.1663711713495998E-2</v>
      </c>
      <c r="M11" s="18">
        <v>2.8601585619518099E-2</v>
      </c>
      <c r="N11" s="18">
        <v>4.1406873571519599E-2</v>
      </c>
      <c r="O11" s="18"/>
      <c r="P11" s="18">
        <v>2.0662807090991601E-2</v>
      </c>
      <c r="Q11" s="18">
        <v>1.4841088505944299E-2</v>
      </c>
      <c r="R11" s="18">
        <v>0</v>
      </c>
      <c r="S11" s="18">
        <v>6.5821492998016706E-2</v>
      </c>
      <c r="T11" s="18">
        <v>6.7728048715119296E-2</v>
      </c>
      <c r="U11" s="18">
        <v>0</v>
      </c>
      <c r="V11" s="18">
        <v>3.1500688649583698E-2</v>
      </c>
      <c r="W11" s="18">
        <v>3.8878702896437398E-2</v>
      </c>
      <c r="X11" s="18">
        <v>0</v>
      </c>
      <c r="Y11" s="18">
        <v>2.7874282814291901E-2</v>
      </c>
      <c r="Z11" s="18">
        <v>5.8058866743613297E-2</v>
      </c>
      <c r="AA11" s="18">
        <v>6.6656658069847899E-2</v>
      </c>
      <c r="AB11" s="18"/>
      <c r="AC11" s="18">
        <v>3.1679847539371503E-2</v>
      </c>
      <c r="AD11" s="18">
        <v>2.89103332736615E-2</v>
      </c>
      <c r="AE11" s="18">
        <v>0</v>
      </c>
      <c r="AF11" s="18">
        <v>8.3375623177422906E-3</v>
      </c>
      <c r="AG11" s="18"/>
      <c r="AH11" s="18">
        <v>3.8474642767082103E-2</v>
      </c>
      <c r="AI11" s="18">
        <v>9.11695151347614E-3</v>
      </c>
      <c r="AJ11" s="18">
        <v>1.6527691080316601E-2</v>
      </c>
      <c r="AK11" s="18">
        <v>0</v>
      </c>
      <c r="AL11" s="18"/>
      <c r="AM11" s="18">
        <v>3.6946721604728901E-2</v>
      </c>
      <c r="AN11" s="18">
        <v>1.6794176164869098E-2</v>
      </c>
      <c r="AO11" s="18">
        <v>3.0986673167799302E-2</v>
      </c>
      <c r="AP11" s="18"/>
      <c r="AQ11" s="18">
        <v>2.4573763967893299E-2</v>
      </c>
      <c r="AR11" s="18">
        <v>2.7288388884886002E-2</v>
      </c>
      <c r="AS11" s="18">
        <v>0</v>
      </c>
      <c r="AT11" s="18">
        <v>0</v>
      </c>
      <c r="AU11" s="18">
        <v>6.9016262007545195E-2</v>
      </c>
      <c r="AV11" s="18"/>
      <c r="AW11" s="18" t="s">
        <v>137</v>
      </c>
      <c r="AX11" s="18" t="s">
        <v>137</v>
      </c>
      <c r="AY11" s="18" t="s">
        <v>137</v>
      </c>
      <c r="AZ11" s="18">
        <v>2.9048922723912102E-2</v>
      </c>
      <c r="BA11" s="18">
        <v>2.5891172334122799E-2</v>
      </c>
      <c r="BB11" s="18" t="s">
        <v>137</v>
      </c>
      <c r="BC11" s="18" t="s">
        <v>137</v>
      </c>
      <c r="BD11" s="18" t="s">
        <v>137</v>
      </c>
      <c r="BE11" s="18" t="s">
        <v>137</v>
      </c>
      <c r="BF11" s="18"/>
      <c r="BG11" s="18">
        <v>1.7753751838093499E-2</v>
      </c>
      <c r="BH11" s="18">
        <v>4.1334277458380003E-2</v>
      </c>
      <c r="BI11" s="18">
        <v>3.8292129385100702E-2</v>
      </c>
      <c r="BJ11" s="18">
        <v>0</v>
      </c>
      <c r="BK11" s="18">
        <v>5.0503479473497898E-2</v>
      </c>
      <c r="BL11" s="18">
        <v>0</v>
      </c>
      <c r="BM11" s="18"/>
      <c r="BN11" s="18">
        <v>5.4289750109642598E-2</v>
      </c>
      <c r="BO11" s="18">
        <v>2.64025319777671E-2</v>
      </c>
      <c r="BP11" s="18">
        <v>2.5239874914815101E-2</v>
      </c>
      <c r="BQ11" s="18">
        <v>2.2897284751263101E-2</v>
      </c>
      <c r="BR11" s="18">
        <v>2.1750863733223401E-2</v>
      </c>
      <c r="BS11" s="18">
        <v>0</v>
      </c>
      <c r="BT11" s="18"/>
      <c r="BU11" s="18">
        <v>2.6189701072785499E-2</v>
      </c>
      <c r="BV11" s="18">
        <v>3.14429445414557E-2</v>
      </c>
      <c r="BW11" s="18"/>
      <c r="BX11" s="18">
        <v>3.6767869557419099E-2</v>
      </c>
      <c r="BY11" s="18">
        <v>2.48072357318989E-2</v>
      </c>
      <c r="BZ11" s="18"/>
      <c r="CA11" s="18">
        <v>2.8468563017407598E-2</v>
      </c>
      <c r="CB11" s="18">
        <v>2.48279127168906E-2</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255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215</v>
      </c>
      <c r="C9" s="16">
        <v>6.9726751021162797E-2</v>
      </c>
      <c r="D9" s="16">
        <v>5.7335242813563302E-2</v>
      </c>
      <c r="E9" s="16">
        <v>8.5553740284032606E-2</v>
      </c>
      <c r="F9" s="16"/>
      <c r="G9" s="16">
        <v>6.9196818830677798E-2</v>
      </c>
      <c r="H9" s="16">
        <v>6.9196243397949803E-2</v>
      </c>
      <c r="I9" s="16">
        <v>7.2482677878462298E-2</v>
      </c>
      <c r="J9" s="16"/>
      <c r="K9" s="16">
        <v>7.5460992589564693E-2</v>
      </c>
      <c r="L9" s="16">
        <v>6.2614961515080503E-2</v>
      </c>
      <c r="M9" s="16">
        <v>6.4542083972918607E-2</v>
      </c>
      <c r="N9" s="16">
        <v>7.8031353662327801E-2</v>
      </c>
      <c r="O9" s="16"/>
      <c r="P9" s="16">
        <v>6.3707604533925696E-2</v>
      </c>
      <c r="Q9" s="16">
        <v>0.107696124193477</v>
      </c>
      <c r="R9" s="16">
        <v>3.8592028555132003E-2</v>
      </c>
      <c r="S9" s="16">
        <v>9.7072608541197702E-2</v>
      </c>
      <c r="T9" s="16">
        <v>0</v>
      </c>
      <c r="U9" s="16">
        <v>0.140516624462205</v>
      </c>
      <c r="V9" s="16">
        <v>9.3915084853848793E-2</v>
      </c>
      <c r="W9" s="16">
        <v>3.7329251651202898E-2</v>
      </c>
      <c r="X9" s="16">
        <v>3.2840980680925398E-2</v>
      </c>
      <c r="Y9" s="16">
        <v>7.5757557549017807E-2</v>
      </c>
      <c r="Z9" s="16">
        <v>6.6370371838026201E-2</v>
      </c>
      <c r="AA9" s="16">
        <v>0</v>
      </c>
      <c r="AB9" s="16"/>
      <c r="AC9" s="16">
        <v>0.10523291578508701</v>
      </c>
      <c r="AD9" s="16">
        <v>7.6388709768768298E-2</v>
      </c>
      <c r="AE9" s="16">
        <v>3.7891650841804098E-2</v>
      </c>
      <c r="AF9" s="16">
        <v>8.1205841159531597E-2</v>
      </c>
      <c r="AG9" s="16"/>
      <c r="AH9" s="16">
        <v>8.3768264463235001E-2</v>
      </c>
      <c r="AI9" s="16">
        <v>4.26409675746664E-2</v>
      </c>
      <c r="AJ9" s="16">
        <v>7.4734644149465804E-2</v>
      </c>
      <c r="AK9" s="16">
        <v>8.8981407194718296E-2</v>
      </c>
      <c r="AL9" s="16"/>
      <c r="AM9" s="16">
        <v>7.26303103470851E-2</v>
      </c>
      <c r="AN9" s="16">
        <v>5.9541360203311501E-2</v>
      </c>
      <c r="AO9" s="16">
        <v>0.110806676598946</v>
      </c>
      <c r="AP9" s="16"/>
      <c r="AQ9" s="16">
        <v>5.7520911780934998E-2</v>
      </c>
      <c r="AR9" s="16">
        <v>4.9249705807010803E-2</v>
      </c>
      <c r="AS9" s="16">
        <v>0.15857412660078199</v>
      </c>
      <c r="AT9" s="16">
        <v>0</v>
      </c>
      <c r="AU9" s="16">
        <v>6.7784793904536497E-2</v>
      </c>
      <c r="AV9" s="16"/>
      <c r="AW9" s="16" t="s">
        <v>137</v>
      </c>
      <c r="AX9" s="16" t="s">
        <v>137</v>
      </c>
      <c r="AY9" s="16" t="s">
        <v>137</v>
      </c>
      <c r="AZ9" s="16">
        <v>7.5548609515070794E-2</v>
      </c>
      <c r="BA9" s="16">
        <v>5.9165392091056097E-2</v>
      </c>
      <c r="BB9" s="16" t="s">
        <v>137</v>
      </c>
      <c r="BC9" s="16" t="s">
        <v>137</v>
      </c>
      <c r="BD9" s="16" t="s">
        <v>137</v>
      </c>
      <c r="BE9" s="16" t="s">
        <v>137</v>
      </c>
      <c r="BF9" s="16"/>
      <c r="BG9" s="16">
        <v>5.8878667072746201E-2</v>
      </c>
      <c r="BH9" s="16">
        <v>7.4619671033497106E-2</v>
      </c>
      <c r="BI9" s="16">
        <v>0.144598694170475</v>
      </c>
      <c r="BJ9" s="16">
        <v>9.9379353269663198E-2</v>
      </c>
      <c r="BK9" s="16">
        <v>5.5156021823308102E-2</v>
      </c>
      <c r="BL9" s="16">
        <v>0</v>
      </c>
      <c r="BM9" s="16"/>
      <c r="BN9" s="16">
        <v>6.4135315428132902E-2</v>
      </c>
      <c r="BO9" s="16">
        <v>6.89149171149947E-2</v>
      </c>
      <c r="BP9" s="16">
        <v>7.8709744974605395E-2</v>
      </c>
      <c r="BQ9" s="16">
        <v>9.1694657799803903E-2</v>
      </c>
      <c r="BR9" s="16">
        <v>4.3026485895207002E-2</v>
      </c>
      <c r="BS9" s="16">
        <v>5.2358665826446597E-2</v>
      </c>
      <c r="BT9" s="16"/>
      <c r="BU9" s="16">
        <v>5.4605362933625397E-2</v>
      </c>
      <c r="BV9" s="16">
        <v>0.100334664258648</v>
      </c>
      <c r="BW9" s="16"/>
      <c r="BX9" s="16">
        <v>3.8322606700007998E-2</v>
      </c>
      <c r="BY9" s="16">
        <v>8.0807679394684001E-2</v>
      </c>
      <c r="BZ9" s="16"/>
      <c r="CA9" s="16">
        <v>7.2306525730533894E-2</v>
      </c>
      <c r="CB9" s="16">
        <v>6.3567041018679299E-2</v>
      </c>
    </row>
    <row r="10" spans="2:80" x14ac:dyDescent="0.35">
      <c r="B10" s="17" t="s">
        <v>216</v>
      </c>
      <c r="C10" s="16">
        <v>0.88900903250568597</v>
      </c>
      <c r="D10" s="16">
        <v>0.89936774425015797</v>
      </c>
      <c r="E10" s="16">
        <v>0.87577842192864797</v>
      </c>
      <c r="F10" s="16"/>
      <c r="G10" s="16">
        <v>0.88018131815910805</v>
      </c>
      <c r="H10" s="16">
        <v>0.89462727559819899</v>
      </c>
      <c r="I10" s="16">
        <v>0.89509759831705404</v>
      </c>
      <c r="J10" s="16"/>
      <c r="K10" s="16">
        <v>0.91868522824135501</v>
      </c>
      <c r="L10" s="16">
        <v>0.86299356911848701</v>
      </c>
      <c r="M10" s="16">
        <v>0.88667691529393</v>
      </c>
      <c r="N10" s="16">
        <v>0.864894115506881</v>
      </c>
      <c r="O10" s="16"/>
      <c r="P10" s="16">
        <v>0.87477884847231702</v>
      </c>
      <c r="Q10" s="16">
        <v>0.81547585343937501</v>
      </c>
      <c r="R10" s="16">
        <v>0.961407971444868</v>
      </c>
      <c r="S10" s="16">
        <v>0.87075714524287995</v>
      </c>
      <c r="T10" s="16">
        <v>0.965425855863424</v>
      </c>
      <c r="U10" s="16">
        <v>0.85948337553779497</v>
      </c>
      <c r="V10" s="16">
        <v>0.90608491514615097</v>
      </c>
      <c r="W10" s="16">
        <v>0.84753444000675904</v>
      </c>
      <c r="X10" s="16">
        <v>0.967159019319075</v>
      </c>
      <c r="Y10" s="16">
        <v>0.89636815963669003</v>
      </c>
      <c r="Z10" s="16">
        <v>0.87557076141836099</v>
      </c>
      <c r="AA10" s="16">
        <v>0.933343341930152</v>
      </c>
      <c r="AB10" s="16"/>
      <c r="AC10" s="16">
        <v>0.85563501083982296</v>
      </c>
      <c r="AD10" s="16">
        <v>0.87294882624560399</v>
      </c>
      <c r="AE10" s="16">
        <v>0.94947856035406597</v>
      </c>
      <c r="AF10" s="16">
        <v>0.91037250423397398</v>
      </c>
      <c r="AG10" s="16"/>
      <c r="AH10" s="16">
        <v>0.86313637982784697</v>
      </c>
      <c r="AI10" s="16">
        <v>0.92699895036438595</v>
      </c>
      <c r="AJ10" s="16">
        <v>0.92526535585053404</v>
      </c>
      <c r="AK10" s="16">
        <v>0.91101859280528197</v>
      </c>
      <c r="AL10" s="16"/>
      <c r="AM10" s="16">
        <v>0.87051725079366304</v>
      </c>
      <c r="AN10" s="16">
        <v>0.91578270507830195</v>
      </c>
      <c r="AO10" s="16">
        <v>0.85820665023325504</v>
      </c>
      <c r="AP10" s="16"/>
      <c r="AQ10" s="16">
        <v>0.90158875094459001</v>
      </c>
      <c r="AR10" s="16">
        <v>0.92094986293180103</v>
      </c>
      <c r="AS10" s="16">
        <v>0.77163077714404904</v>
      </c>
      <c r="AT10" s="16">
        <v>1</v>
      </c>
      <c r="AU10" s="16">
        <v>0.86319894408791797</v>
      </c>
      <c r="AV10" s="16"/>
      <c r="AW10" s="16" t="s">
        <v>137</v>
      </c>
      <c r="AX10" s="16" t="s">
        <v>137</v>
      </c>
      <c r="AY10" s="16" t="s">
        <v>137</v>
      </c>
      <c r="AZ10" s="16">
        <v>0.88726711497487698</v>
      </c>
      <c r="BA10" s="16">
        <v>0.89216902278864496</v>
      </c>
      <c r="BB10" s="16" t="s">
        <v>137</v>
      </c>
      <c r="BC10" s="16" t="s">
        <v>137</v>
      </c>
      <c r="BD10" s="16" t="s">
        <v>137</v>
      </c>
      <c r="BE10" s="16" t="s">
        <v>137</v>
      </c>
      <c r="BF10" s="16"/>
      <c r="BG10" s="16">
        <v>0.90173222589232005</v>
      </c>
      <c r="BH10" s="16">
        <v>0.87402739343661195</v>
      </c>
      <c r="BI10" s="16">
        <v>0.77819862083776203</v>
      </c>
      <c r="BJ10" s="16">
        <v>0.90062064673033704</v>
      </c>
      <c r="BK10" s="16">
        <v>0.91939864966649998</v>
      </c>
      <c r="BL10" s="16">
        <v>1</v>
      </c>
      <c r="BM10" s="16"/>
      <c r="BN10" s="16">
        <v>0.89759250064226404</v>
      </c>
      <c r="BO10" s="16">
        <v>0.88305036359817501</v>
      </c>
      <c r="BP10" s="16">
        <v>0.87166117589571102</v>
      </c>
      <c r="BQ10" s="16">
        <v>0.87350382353477296</v>
      </c>
      <c r="BR10" s="16">
        <v>0.93522265037157004</v>
      </c>
      <c r="BS10" s="16">
        <v>0.89528266834710701</v>
      </c>
      <c r="BT10" s="16"/>
      <c r="BU10" s="16">
        <v>0.90772960505960598</v>
      </c>
      <c r="BV10" s="16">
        <v>0.85111584061289403</v>
      </c>
      <c r="BW10" s="16"/>
      <c r="BX10" s="16">
        <v>0.91533349624374805</v>
      </c>
      <c r="BY10" s="16">
        <v>0.87972046555191796</v>
      </c>
      <c r="BZ10" s="16"/>
      <c r="CA10" s="16">
        <v>0.88984700943001305</v>
      </c>
      <c r="CB10" s="16">
        <v>0.89192880775674299</v>
      </c>
    </row>
    <row r="11" spans="2:80" x14ac:dyDescent="0.35">
      <c r="B11" s="17" t="s">
        <v>98</v>
      </c>
      <c r="C11" s="18">
        <v>4.1264216473151302E-2</v>
      </c>
      <c r="D11" s="18">
        <v>4.3297012936279099E-2</v>
      </c>
      <c r="E11" s="18">
        <v>3.8667837787319199E-2</v>
      </c>
      <c r="F11" s="18"/>
      <c r="G11" s="18">
        <v>5.0621863010214499E-2</v>
      </c>
      <c r="H11" s="18">
        <v>3.6176481003851298E-2</v>
      </c>
      <c r="I11" s="18">
        <v>3.24197238044832E-2</v>
      </c>
      <c r="J11" s="18"/>
      <c r="K11" s="18">
        <v>5.8537791690802402E-3</v>
      </c>
      <c r="L11" s="18">
        <v>7.4391469366432095E-2</v>
      </c>
      <c r="M11" s="18">
        <v>4.8781000733151399E-2</v>
      </c>
      <c r="N11" s="18">
        <v>5.70745308307909E-2</v>
      </c>
      <c r="O11" s="18"/>
      <c r="P11" s="18">
        <v>6.1513546993757703E-2</v>
      </c>
      <c r="Q11" s="18">
        <v>7.6828022367147905E-2</v>
      </c>
      <c r="R11" s="18">
        <v>0</v>
      </c>
      <c r="S11" s="18">
        <v>3.2170246215922703E-2</v>
      </c>
      <c r="T11" s="18">
        <v>3.4574144136576203E-2</v>
      </c>
      <c r="U11" s="18">
        <v>0</v>
      </c>
      <c r="V11" s="18">
        <v>0</v>
      </c>
      <c r="W11" s="18">
        <v>0.115136308342038</v>
      </c>
      <c r="X11" s="18">
        <v>0</v>
      </c>
      <c r="Y11" s="18">
        <v>2.7874282814291901E-2</v>
      </c>
      <c r="Z11" s="18">
        <v>5.8058866743613297E-2</v>
      </c>
      <c r="AA11" s="18">
        <v>6.6656658069847899E-2</v>
      </c>
      <c r="AB11" s="18"/>
      <c r="AC11" s="18">
        <v>3.91320733750899E-2</v>
      </c>
      <c r="AD11" s="18">
        <v>5.0662463985628001E-2</v>
      </c>
      <c r="AE11" s="18">
        <v>1.26297888041298E-2</v>
      </c>
      <c r="AF11" s="18">
        <v>8.42165460649426E-3</v>
      </c>
      <c r="AG11" s="18"/>
      <c r="AH11" s="18">
        <v>5.30953557089179E-2</v>
      </c>
      <c r="AI11" s="18">
        <v>3.0360082060948101E-2</v>
      </c>
      <c r="AJ11" s="18">
        <v>0</v>
      </c>
      <c r="AK11" s="18">
        <v>0</v>
      </c>
      <c r="AL11" s="18"/>
      <c r="AM11" s="18">
        <v>5.6852438859252299E-2</v>
      </c>
      <c r="AN11" s="18">
        <v>2.46759347183865E-2</v>
      </c>
      <c r="AO11" s="18">
        <v>3.0986673167799302E-2</v>
      </c>
      <c r="AP11" s="18"/>
      <c r="AQ11" s="18">
        <v>4.0890337274474997E-2</v>
      </c>
      <c r="AR11" s="18">
        <v>2.9800431261187799E-2</v>
      </c>
      <c r="AS11" s="18">
        <v>6.9795096255168401E-2</v>
      </c>
      <c r="AT11" s="18">
        <v>0</v>
      </c>
      <c r="AU11" s="18">
        <v>6.9016262007545195E-2</v>
      </c>
      <c r="AV11" s="18"/>
      <c r="AW11" s="18" t="s">
        <v>137</v>
      </c>
      <c r="AX11" s="18" t="s">
        <v>137</v>
      </c>
      <c r="AY11" s="18" t="s">
        <v>137</v>
      </c>
      <c r="AZ11" s="18">
        <v>3.7184275510051802E-2</v>
      </c>
      <c r="BA11" s="18">
        <v>4.8665585120298498E-2</v>
      </c>
      <c r="BB11" s="18" t="s">
        <v>137</v>
      </c>
      <c r="BC11" s="18" t="s">
        <v>137</v>
      </c>
      <c r="BD11" s="18" t="s">
        <v>137</v>
      </c>
      <c r="BE11" s="18" t="s">
        <v>137</v>
      </c>
      <c r="BF11" s="18"/>
      <c r="BG11" s="18">
        <v>3.9389107034933403E-2</v>
      </c>
      <c r="BH11" s="18">
        <v>5.1352935529890502E-2</v>
      </c>
      <c r="BI11" s="18">
        <v>7.7202684991763401E-2</v>
      </c>
      <c r="BJ11" s="18">
        <v>0</v>
      </c>
      <c r="BK11" s="18">
        <v>2.5445328510191701E-2</v>
      </c>
      <c r="BL11" s="18">
        <v>0</v>
      </c>
      <c r="BM11" s="18"/>
      <c r="BN11" s="18">
        <v>3.8272183929603E-2</v>
      </c>
      <c r="BO11" s="18">
        <v>4.8034719286830403E-2</v>
      </c>
      <c r="BP11" s="18">
        <v>4.9629079129683402E-2</v>
      </c>
      <c r="BQ11" s="18">
        <v>3.4801518665423699E-2</v>
      </c>
      <c r="BR11" s="18">
        <v>2.1750863733223401E-2</v>
      </c>
      <c r="BS11" s="18">
        <v>5.2358665826446597E-2</v>
      </c>
      <c r="BT11" s="18"/>
      <c r="BU11" s="18">
        <v>3.7665032006768698E-2</v>
      </c>
      <c r="BV11" s="18">
        <v>4.8549495128457798E-2</v>
      </c>
      <c r="BW11" s="18"/>
      <c r="BX11" s="18">
        <v>4.6343897056243803E-2</v>
      </c>
      <c r="BY11" s="18">
        <v>3.9471855053397599E-2</v>
      </c>
      <c r="BZ11" s="18"/>
      <c r="CA11" s="18">
        <v>3.7846464839453503E-2</v>
      </c>
      <c r="CB11" s="18">
        <v>4.4504151224577702E-2</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256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215</v>
      </c>
      <c r="C9" s="16">
        <v>0.49551790828782</v>
      </c>
      <c r="D9" s="16">
        <v>0.44718280332635801</v>
      </c>
      <c r="E9" s="16">
        <v>0.557253669135364</v>
      </c>
      <c r="F9" s="16"/>
      <c r="G9" s="16">
        <v>0.60955755388292399</v>
      </c>
      <c r="H9" s="16">
        <v>0.441589759083161</v>
      </c>
      <c r="I9" s="16">
        <v>0.36548802683220599</v>
      </c>
      <c r="J9" s="16"/>
      <c r="K9" s="16">
        <v>0.44229951670981399</v>
      </c>
      <c r="L9" s="16">
        <v>0.56101529114910498</v>
      </c>
      <c r="M9" s="16">
        <v>0.54287249043991204</v>
      </c>
      <c r="N9" s="16">
        <v>0.44837337345603201</v>
      </c>
      <c r="O9" s="16"/>
      <c r="P9" s="16">
        <v>0.57164526550635297</v>
      </c>
      <c r="Q9" s="16">
        <v>0.47367763117517903</v>
      </c>
      <c r="R9" s="16">
        <v>0.42362622788023702</v>
      </c>
      <c r="S9" s="16">
        <v>0.56007920404451395</v>
      </c>
      <c r="T9" s="16">
        <v>0.56471459547910596</v>
      </c>
      <c r="U9" s="16">
        <v>0.48879139557261903</v>
      </c>
      <c r="V9" s="16">
        <v>0.24481531997735601</v>
      </c>
      <c r="W9" s="16">
        <v>0.53586711551258703</v>
      </c>
      <c r="X9" s="16">
        <v>0.43798455329855202</v>
      </c>
      <c r="Y9" s="16">
        <v>0.55965292559897994</v>
      </c>
      <c r="Z9" s="16">
        <v>0.65495076106695904</v>
      </c>
      <c r="AA9" s="16">
        <v>0.39887642232076398</v>
      </c>
      <c r="AB9" s="16"/>
      <c r="AC9" s="16">
        <v>0.43497562985932298</v>
      </c>
      <c r="AD9" s="16">
        <v>0.56162384241148999</v>
      </c>
      <c r="AE9" s="16">
        <v>0.56670087981614903</v>
      </c>
      <c r="AF9" s="16">
        <v>0.42846523243143397</v>
      </c>
      <c r="AG9" s="16"/>
      <c r="AH9" s="16">
        <v>0.49740152948340699</v>
      </c>
      <c r="AI9" s="16">
        <v>0.48933506408899702</v>
      </c>
      <c r="AJ9" s="16">
        <v>0.52503474344077306</v>
      </c>
      <c r="AK9" s="16">
        <v>0.26216396853402801</v>
      </c>
      <c r="AL9" s="16"/>
      <c r="AM9" s="16">
        <v>0.538536811588614</v>
      </c>
      <c r="AN9" s="16">
        <v>0.45794388836373501</v>
      </c>
      <c r="AO9" s="16">
        <v>0.40060519650138599</v>
      </c>
      <c r="AP9" s="16"/>
      <c r="AQ9" s="16">
        <v>0.48105248159423603</v>
      </c>
      <c r="AR9" s="16">
        <v>0.47700955491309199</v>
      </c>
      <c r="AS9" s="16">
        <v>0.51719972836991002</v>
      </c>
      <c r="AT9" s="16">
        <v>0.67206034547695603</v>
      </c>
      <c r="AU9" s="16">
        <v>0.38740669457412502</v>
      </c>
      <c r="AV9" s="16"/>
      <c r="AW9" s="16" t="s">
        <v>137</v>
      </c>
      <c r="AX9" s="16" t="s">
        <v>137</v>
      </c>
      <c r="AY9" s="16" t="s">
        <v>137</v>
      </c>
      <c r="AZ9" s="16">
        <v>0.50860404788058799</v>
      </c>
      <c r="BA9" s="16">
        <v>0.47177851005385002</v>
      </c>
      <c r="BB9" s="16" t="s">
        <v>137</v>
      </c>
      <c r="BC9" s="16" t="s">
        <v>137</v>
      </c>
      <c r="BD9" s="16" t="s">
        <v>137</v>
      </c>
      <c r="BE9" s="16" t="s">
        <v>137</v>
      </c>
      <c r="BF9" s="16"/>
      <c r="BG9" s="16">
        <v>0.44902633663918501</v>
      </c>
      <c r="BH9" s="16">
        <v>0.59196646638698203</v>
      </c>
      <c r="BI9" s="16">
        <v>0.49319371965787201</v>
      </c>
      <c r="BJ9" s="16">
        <v>0.54842689104929199</v>
      </c>
      <c r="BK9" s="16">
        <v>0.40887567753397103</v>
      </c>
      <c r="BL9" s="16">
        <v>0.71037616444875196</v>
      </c>
      <c r="BM9" s="16"/>
      <c r="BN9" s="16">
        <v>0.56753658395167705</v>
      </c>
      <c r="BO9" s="16">
        <v>0.47675466124298499</v>
      </c>
      <c r="BP9" s="16">
        <v>0.49972372170578799</v>
      </c>
      <c r="BQ9" s="16">
        <v>0.53292294065426205</v>
      </c>
      <c r="BR9" s="16">
        <v>0.456176634255619</v>
      </c>
      <c r="BS9" s="16">
        <v>0.38247190264689701</v>
      </c>
      <c r="BT9" s="16"/>
      <c r="BU9" s="16">
        <v>0.49843955122871902</v>
      </c>
      <c r="BV9" s="16">
        <v>0.48960407331921402</v>
      </c>
      <c r="BW9" s="16"/>
      <c r="BX9" s="16">
        <v>0.46163851711792597</v>
      </c>
      <c r="BY9" s="16">
        <v>0.50747222562418504</v>
      </c>
      <c r="BZ9" s="16"/>
      <c r="CA9" s="16">
        <v>0.49568804417769402</v>
      </c>
      <c r="CB9" s="16">
        <v>0.49348557951654098</v>
      </c>
    </row>
    <row r="10" spans="2:80" x14ac:dyDescent="0.35">
      <c r="B10" s="17" t="s">
        <v>216</v>
      </c>
      <c r="C10" s="16">
        <v>0.465516564632664</v>
      </c>
      <c r="D10" s="16">
        <v>0.50815127154318096</v>
      </c>
      <c r="E10" s="16">
        <v>0.41106160748026999</v>
      </c>
      <c r="F10" s="16"/>
      <c r="G10" s="16">
        <v>0.35915979317366598</v>
      </c>
      <c r="H10" s="16">
        <v>0.50453622768252304</v>
      </c>
      <c r="I10" s="16">
        <v>0.61784609922753198</v>
      </c>
      <c r="J10" s="16"/>
      <c r="K10" s="16">
        <v>0.52280322225087805</v>
      </c>
      <c r="L10" s="16">
        <v>0.39029258459194999</v>
      </c>
      <c r="M10" s="16">
        <v>0.42928100795440799</v>
      </c>
      <c r="N10" s="16">
        <v>0.50948375256017198</v>
      </c>
      <c r="O10" s="16"/>
      <c r="P10" s="16">
        <v>0.36754702036570303</v>
      </c>
      <c r="Q10" s="16">
        <v>0.480305717620154</v>
      </c>
      <c r="R10" s="16">
        <v>0.57637377211976304</v>
      </c>
      <c r="S10" s="16">
        <v>0.37409930295746902</v>
      </c>
      <c r="T10" s="16">
        <v>0.40071126038431798</v>
      </c>
      <c r="U10" s="16">
        <v>0.51120860442738103</v>
      </c>
      <c r="V10" s="16">
        <v>0.75518468002264305</v>
      </c>
      <c r="W10" s="16">
        <v>0.38792492993977201</v>
      </c>
      <c r="X10" s="16">
        <v>0.532313591781025</v>
      </c>
      <c r="Y10" s="16">
        <v>0.412472791586729</v>
      </c>
      <c r="Z10" s="16">
        <v>0.28673792256473701</v>
      </c>
      <c r="AA10" s="16">
        <v>0.53446691960938797</v>
      </c>
      <c r="AB10" s="16"/>
      <c r="AC10" s="16">
        <v>0.53233964484657004</v>
      </c>
      <c r="AD10" s="16">
        <v>0.40296168108349301</v>
      </c>
      <c r="AE10" s="16">
        <v>0.43329912018385103</v>
      </c>
      <c r="AF10" s="16">
        <v>0.52356692157305995</v>
      </c>
      <c r="AG10" s="16"/>
      <c r="AH10" s="16">
        <v>0.45587204787132202</v>
      </c>
      <c r="AI10" s="16">
        <v>0.48913039086209598</v>
      </c>
      <c r="AJ10" s="16">
        <v>0.45148965462533103</v>
      </c>
      <c r="AK10" s="16">
        <v>0.65408819655717398</v>
      </c>
      <c r="AL10" s="16"/>
      <c r="AM10" s="16">
        <v>0.41523436639207401</v>
      </c>
      <c r="AN10" s="16">
        <v>0.52378592008243996</v>
      </c>
      <c r="AO10" s="16">
        <v>0.48953603704203602</v>
      </c>
      <c r="AP10" s="16"/>
      <c r="AQ10" s="16">
        <v>0.48431669850357101</v>
      </c>
      <c r="AR10" s="16">
        <v>0.50485368196325997</v>
      </c>
      <c r="AS10" s="16">
        <v>0.44200180578598203</v>
      </c>
      <c r="AT10" s="16">
        <v>0.16810713775355501</v>
      </c>
      <c r="AU10" s="16">
        <v>0.56626776450428595</v>
      </c>
      <c r="AV10" s="16"/>
      <c r="AW10" s="16" t="s">
        <v>137</v>
      </c>
      <c r="AX10" s="16" t="s">
        <v>137</v>
      </c>
      <c r="AY10" s="16" t="s">
        <v>137</v>
      </c>
      <c r="AZ10" s="16">
        <v>0.44566652648446597</v>
      </c>
      <c r="BA10" s="16">
        <v>0.50152626460712901</v>
      </c>
      <c r="BB10" s="16" t="s">
        <v>137</v>
      </c>
      <c r="BC10" s="16" t="s">
        <v>137</v>
      </c>
      <c r="BD10" s="16" t="s">
        <v>137</v>
      </c>
      <c r="BE10" s="16" t="s">
        <v>137</v>
      </c>
      <c r="BF10" s="16"/>
      <c r="BG10" s="16">
        <v>0.51744910772367103</v>
      </c>
      <c r="BH10" s="16">
        <v>0.37157051791738099</v>
      </c>
      <c r="BI10" s="16">
        <v>0.467393601718189</v>
      </c>
      <c r="BJ10" s="16">
        <v>0.40534975675333301</v>
      </c>
      <c r="BK10" s="16">
        <v>0.51538735221543197</v>
      </c>
      <c r="BL10" s="16">
        <v>0.28962383555124799</v>
      </c>
      <c r="BM10" s="16"/>
      <c r="BN10" s="16">
        <v>0.35556749865876303</v>
      </c>
      <c r="BO10" s="16">
        <v>0.49474093917649498</v>
      </c>
      <c r="BP10" s="16">
        <v>0.45314908061953302</v>
      </c>
      <c r="BQ10" s="16">
        <v>0.44414053367512901</v>
      </c>
      <c r="BR10" s="16">
        <v>0.50103225126190098</v>
      </c>
      <c r="BS10" s="16">
        <v>0.565169431526656</v>
      </c>
      <c r="BT10" s="16"/>
      <c r="BU10" s="16">
        <v>0.46541365481018698</v>
      </c>
      <c r="BV10" s="16">
        <v>0.46572486924725498</v>
      </c>
      <c r="BW10" s="16"/>
      <c r="BX10" s="16">
        <v>0.51033818119867103</v>
      </c>
      <c r="BY10" s="16">
        <v>0.44970129141030801</v>
      </c>
      <c r="BZ10" s="16"/>
      <c r="CA10" s="16">
        <v>0.46142460569912602</v>
      </c>
      <c r="CB10" s="16">
        <v>0.46825885521723298</v>
      </c>
    </row>
    <row r="11" spans="2:80" x14ac:dyDescent="0.35">
      <c r="B11" s="17" t="s">
        <v>98</v>
      </c>
      <c r="C11" s="18">
        <v>3.8965527079516303E-2</v>
      </c>
      <c r="D11" s="18">
        <v>4.46659251304607E-2</v>
      </c>
      <c r="E11" s="18">
        <v>3.1684723384365697E-2</v>
      </c>
      <c r="F11" s="18"/>
      <c r="G11" s="18">
        <v>3.1282652943410101E-2</v>
      </c>
      <c r="H11" s="18">
        <v>5.3874013234315801E-2</v>
      </c>
      <c r="I11" s="18">
        <v>1.6665873940262001E-2</v>
      </c>
      <c r="J11" s="18"/>
      <c r="K11" s="18">
        <v>3.4897261039307702E-2</v>
      </c>
      <c r="L11" s="18">
        <v>4.8692124258945001E-2</v>
      </c>
      <c r="M11" s="18">
        <v>2.7846501605679901E-2</v>
      </c>
      <c r="N11" s="18">
        <v>4.2142873983796098E-2</v>
      </c>
      <c r="O11" s="18"/>
      <c r="P11" s="18">
        <v>6.0807714127943599E-2</v>
      </c>
      <c r="Q11" s="18">
        <v>4.6016651204666498E-2</v>
      </c>
      <c r="R11" s="18">
        <v>0</v>
      </c>
      <c r="S11" s="18">
        <v>6.5821492998016706E-2</v>
      </c>
      <c r="T11" s="18">
        <v>3.4574144136576203E-2</v>
      </c>
      <c r="U11" s="18">
        <v>0</v>
      </c>
      <c r="V11" s="18">
        <v>0</v>
      </c>
      <c r="W11" s="18">
        <v>7.6207954547640303E-2</v>
      </c>
      <c r="X11" s="18">
        <v>2.97018549204228E-2</v>
      </c>
      <c r="Y11" s="18">
        <v>2.7874282814291901E-2</v>
      </c>
      <c r="Z11" s="18">
        <v>5.83113163683045E-2</v>
      </c>
      <c r="AA11" s="18">
        <v>6.6656658069847899E-2</v>
      </c>
      <c r="AB11" s="18"/>
      <c r="AC11" s="18">
        <v>3.2684725294106202E-2</v>
      </c>
      <c r="AD11" s="18">
        <v>3.5414476505017299E-2</v>
      </c>
      <c r="AE11" s="18">
        <v>0</v>
      </c>
      <c r="AF11" s="18">
        <v>4.7967845995505798E-2</v>
      </c>
      <c r="AG11" s="18"/>
      <c r="AH11" s="18">
        <v>4.67264226452705E-2</v>
      </c>
      <c r="AI11" s="18">
        <v>2.15345450489072E-2</v>
      </c>
      <c r="AJ11" s="18">
        <v>2.3475601933896601E-2</v>
      </c>
      <c r="AK11" s="18">
        <v>8.3747834908797794E-2</v>
      </c>
      <c r="AL11" s="18"/>
      <c r="AM11" s="18">
        <v>4.6228822019312298E-2</v>
      </c>
      <c r="AN11" s="18">
        <v>1.8270191553825799E-2</v>
      </c>
      <c r="AO11" s="18">
        <v>0.10985876645657799</v>
      </c>
      <c r="AP11" s="18"/>
      <c r="AQ11" s="18">
        <v>3.4630819902192897E-2</v>
      </c>
      <c r="AR11" s="18">
        <v>1.8136763123648099E-2</v>
      </c>
      <c r="AS11" s="18">
        <v>4.0798465844107998E-2</v>
      </c>
      <c r="AT11" s="18">
        <v>0.15983251676948901</v>
      </c>
      <c r="AU11" s="18">
        <v>4.6325540921589303E-2</v>
      </c>
      <c r="AV11" s="18"/>
      <c r="AW11" s="18" t="s">
        <v>137</v>
      </c>
      <c r="AX11" s="18" t="s">
        <v>137</v>
      </c>
      <c r="AY11" s="18" t="s">
        <v>137</v>
      </c>
      <c r="AZ11" s="18">
        <v>4.5729425634945697E-2</v>
      </c>
      <c r="BA11" s="18">
        <v>2.6695225339020402E-2</v>
      </c>
      <c r="BB11" s="18" t="s">
        <v>137</v>
      </c>
      <c r="BC11" s="18" t="s">
        <v>137</v>
      </c>
      <c r="BD11" s="18" t="s">
        <v>137</v>
      </c>
      <c r="BE11" s="18" t="s">
        <v>137</v>
      </c>
      <c r="BF11" s="18"/>
      <c r="BG11" s="18">
        <v>3.3524555637144397E-2</v>
      </c>
      <c r="BH11" s="18">
        <v>3.6463015695637001E-2</v>
      </c>
      <c r="BI11" s="18">
        <v>3.9412678623938602E-2</v>
      </c>
      <c r="BJ11" s="18">
        <v>4.6223352197375001E-2</v>
      </c>
      <c r="BK11" s="18">
        <v>7.5736970250597294E-2</v>
      </c>
      <c r="BL11" s="18">
        <v>0</v>
      </c>
      <c r="BM11" s="18"/>
      <c r="BN11" s="18">
        <v>7.6895917389560101E-2</v>
      </c>
      <c r="BO11" s="18">
        <v>2.8504399580519198E-2</v>
      </c>
      <c r="BP11" s="18">
        <v>4.7127197674679003E-2</v>
      </c>
      <c r="BQ11" s="18">
        <v>2.2936525670608599E-2</v>
      </c>
      <c r="BR11" s="18">
        <v>4.2791114482480297E-2</v>
      </c>
      <c r="BS11" s="18">
        <v>5.2358665826446597E-2</v>
      </c>
      <c r="BT11" s="18"/>
      <c r="BU11" s="18">
        <v>3.6146793961094298E-2</v>
      </c>
      <c r="BV11" s="18">
        <v>4.4671057433531398E-2</v>
      </c>
      <c r="BW11" s="18"/>
      <c r="BX11" s="18">
        <v>2.8023301683402699E-2</v>
      </c>
      <c r="BY11" s="18">
        <v>4.2826482965506903E-2</v>
      </c>
      <c r="BZ11" s="18"/>
      <c r="CA11" s="18">
        <v>4.28873501231802E-2</v>
      </c>
      <c r="CB11" s="18">
        <v>3.8255565266225998E-2</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257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215</v>
      </c>
      <c r="C9" s="16">
        <v>0.38971123476216502</v>
      </c>
      <c r="D9" s="16">
        <v>0.41664001479742402</v>
      </c>
      <c r="E9" s="16">
        <v>0.35531659083828598</v>
      </c>
      <c r="F9" s="16"/>
      <c r="G9" s="16">
        <v>0.485997973126708</v>
      </c>
      <c r="H9" s="16">
        <v>0.37119167465918002</v>
      </c>
      <c r="I9" s="16">
        <v>0.205510523676392</v>
      </c>
      <c r="J9" s="16"/>
      <c r="K9" s="16">
        <v>0.39561485219724901</v>
      </c>
      <c r="L9" s="16">
        <v>0.43706190567610997</v>
      </c>
      <c r="M9" s="16">
        <v>0.39483981891470699</v>
      </c>
      <c r="N9" s="16">
        <v>0.26298512059107498</v>
      </c>
      <c r="O9" s="16"/>
      <c r="P9" s="16">
        <v>0.42640648638553103</v>
      </c>
      <c r="Q9" s="16">
        <v>0.41334022439789803</v>
      </c>
      <c r="R9" s="16">
        <v>0.45393638179289098</v>
      </c>
      <c r="S9" s="16">
        <v>0.46095794950746299</v>
      </c>
      <c r="T9" s="16">
        <v>0.45888814403232298</v>
      </c>
      <c r="U9" s="16">
        <v>0.27621183306647301</v>
      </c>
      <c r="V9" s="16">
        <v>0.214570043098681</v>
      </c>
      <c r="W9" s="16">
        <v>0.42315566627583001</v>
      </c>
      <c r="X9" s="16">
        <v>0.38129961934502998</v>
      </c>
      <c r="Y9" s="16">
        <v>0.38297393641322902</v>
      </c>
      <c r="Z9" s="16">
        <v>0.34817321566750098</v>
      </c>
      <c r="AA9" s="16">
        <v>0.40127288166782399</v>
      </c>
      <c r="AB9" s="16"/>
      <c r="AC9" s="16">
        <v>0.30999536247137699</v>
      </c>
      <c r="AD9" s="16">
        <v>0.35783420207299699</v>
      </c>
      <c r="AE9" s="16">
        <v>0.45588469934358899</v>
      </c>
      <c r="AF9" s="16">
        <v>0.41649759642390199</v>
      </c>
      <c r="AG9" s="16"/>
      <c r="AH9" s="16">
        <v>0.38974141833605802</v>
      </c>
      <c r="AI9" s="16">
        <v>0.32783317684074298</v>
      </c>
      <c r="AJ9" s="16">
        <v>0.524024453740362</v>
      </c>
      <c r="AK9" s="16">
        <v>0.259807557716009</v>
      </c>
      <c r="AL9" s="16"/>
      <c r="AM9" s="16">
        <v>0.41851362730964897</v>
      </c>
      <c r="AN9" s="16">
        <v>0.37467445492034901</v>
      </c>
      <c r="AO9" s="16">
        <v>0.28997286864298999</v>
      </c>
      <c r="AP9" s="16"/>
      <c r="AQ9" s="16">
        <v>0.37585997679941402</v>
      </c>
      <c r="AR9" s="16">
        <v>0.34152927495462099</v>
      </c>
      <c r="AS9" s="16">
        <v>0.61802000053026096</v>
      </c>
      <c r="AT9" s="16">
        <v>0.65582462696670596</v>
      </c>
      <c r="AU9" s="16">
        <v>0.28181122601874198</v>
      </c>
      <c r="AV9" s="16"/>
      <c r="AW9" s="16" t="s">
        <v>137</v>
      </c>
      <c r="AX9" s="16" t="s">
        <v>137</v>
      </c>
      <c r="AY9" s="16" t="s">
        <v>137</v>
      </c>
      <c r="AZ9" s="16">
        <v>0.43107733555089101</v>
      </c>
      <c r="BA9" s="16">
        <v>0.31466952111937402</v>
      </c>
      <c r="BB9" s="16" t="s">
        <v>137</v>
      </c>
      <c r="BC9" s="16" t="s">
        <v>137</v>
      </c>
      <c r="BD9" s="16" t="s">
        <v>137</v>
      </c>
      <c r="BE9" s="16" t="s">
        <v>137</v>
      </c>
      <c r="BF9" s="16"/>
      <c r="BG9" s="16">
        <v>0.367327705338097</v>
      </c>
      <c r="BH9" s="16">
        <v>0.44910397407839098</v>
      </c>
      <c r="BI9" s="16">
        <v>0.38761554117064001</v>
      </c>
      <c r="BJ9" s="16">
        <v>0.478257973086604</v>
      </c>
      <c r="BK9" s="16">
        <v>0.26357783793850798</v>
      </c>
      <c r="BL9" s="16">
        <v>0.29852274906405302</v>
      </c>
      <c r="BM9" s="16"/>
      <c r="BN9" s="16">
        <v>0.48167020012122802</v>
      </c>
      <c r="BO9" s="16">
        <v>0.371059725324899</v>
      </c>
      <c r="BP9" s="16">
        <v>0.471615676575527</v>
      </c>
      <c r="BQ9" s="16">
        <v>0.36218832994470102</v>
      </c>
      <c r="BR9" s="16">
        <v>0.30869416034293401</v>
      </c>
      <c r="BS9" s="16">
        <v>0.42540745260023599</v>
      </c>
      <c r="BT9" s="16"/>
      <c r="BU9" s="16">
        <v>0.37901471984902901</v>
      </c>
      <c r="BV9" s="16">
        <v>0.41136255397369798</v>
      </c>
      <c r="BW9" s="16"/>
      <c r="BX9" s="16">
        <v>0.31431213081235398</v>
      </c>
      <c r="BY9" s="16">
        <v>0.416315751088143</v>
      </c>
      <c r="BZ9" s="16"/>
      <c r="CA9" s="16">
        <v>0.37785959870373498</v>
      </c>
      <c r="CB9" s="16">
        <v>0.39033037434031698</v>
      </c>
    </row>
    <row r="10" spans="2:80" x14ac:dyDescent="0.35">
      <c r="B10" s="17" t="s">
        <v>216</v>
      </c>
      <c r="C10" s="16">
        <v>0.54945055599066595</v>
      </c>
      <c r="D10" s="16">
        <v>0.54404086802901397</v>
      </c>
      <c r="E10" s="16">
        <v>0.55636005173970104</v>
      </c>
      <c r="F10" s="16"/>
      <c r="G10" s="16">
        <v>0.43510222043177399</v>
      </c>
      <c r="H10" s="16">
        <v>0.57341837653111605</v>
      </c>
      <c r="I10" s="16">
        <v>0.76276524841248206</v>
      </c>
      <c r="J10" s="16"/>
      <c r="K10" s="16">
        <v>0.58086119534536096</v>
      </c>
      <c r="L10" s="16">
        <v>0.47158112894844001</v>
      </c>
      <c r="M10" s="16">
        <v>0.57789295245712002</v>
      </c>
      <c r="N10" s="16">
        <v>0.59797481305726397</v>
      </c>
      <c r="O10" s="16"/>
      <c r="P10" s="16">
        <v>0.45280766171061598</v>
      </c>
      <c r="Q10" s="16">
        <v>0.540643124397436</v>
      </c>
      <c r="R10" s="16">
        <v>0.54606361820710902</v>
      </c>
      <c r="S10" s="16">
        <v>0.50687180427661505</v>
      </c>
      <c r="T10" s="16">
        <v>0.47338380725255802</v>
      </c>
      <c r="U10" s="16">
        <v>0.68831409573244595</v>
      </c>
      <c r="V10" s="16">
        <v>0.753792298009753</v>
      </c>
      <c r="W10" s="16">
        <v>0.46313807644828697</v>
      </c>
      <c r="X10" s="16">
        <v>0.55956333618738396</v>
      </c>
      <c r="Y10" s="16">
        <v>0.56414175119041399</v>
      </c>
      <c r="Z10" s="16">
        <v>0.59351546796419397</v>
      </c>
      <c r="AA10" s="16">
        <v>0.53207046026232796</v>
      </c>
      <c r="AB10" s="16"/>
      <c r="AC10" s="16">
        <v>0.60329806792947205</v>
      </c>
      <c r="AD10" s="16">
        <v>0.56374703748855404</v>
      </c>
      <c r="AE10" s="16">
        <v>0.54411530065641101</v>
      </c>
      <c r="AF10" s="16">
        <v>0.54043623790585305</v>
      </c>
      <c r="AG10" s="16"/>
      <c r="AH10" s="16">
        <v>0.53753361103660002</v>
      </c>
      <c r="AI10" s="16">
        <v>0.63257077677360996</v>
      </c>
      <c r="AJ10" s="16">
        <v>0.41343223552445901</v>
      </c>
      <c r="AK10" s="16">
        <v>0.74019244228399095</v>
      </c>
      <c r="AL10" s="16"/>
      <c r="AM10" s="16">
        <v>0.50192387280476003</v>
      </c>
      <c r="AN10" s="16">
        <v>0.59854929935677004</v>
      </c>
      <c r="AO10" s="16">
        <v>0.61013373421422501</v>
      </c>
      <c r="AP10" s="16"/>
      <c r="AQ10" s="16">
        <v>0.56434740410357398</v>
      </c>
      <c r="AR10" s="16">
        <v>0.61141491521540303</v>
      </c>
      <c r="AS10" s="16">
        <v>0.38197999946973898</v>
      </c>
      <c r="AT10" s="16">
        <v>0.34417537303329399</v>
      </c>
      <c r="AU10" s="16">
        <v>0.59516747777032797</v>
      </c>
      <c r="AV10" s="16"/>
      <c r="AW10" s="16" t="s">
        <v>137</v>
      </c>
      <c r="AX10" s="16" t="s">
        <v>137</v>
      </c>
      <c r="AY10" s="16" t="s">
        <v>137</v>
      </c>
      <c r="AZ10" s="16">
        <v>0.50985076187901601</v>
      </c>
      <c r="BA10" s="16">
        <v>0.621288035312621</v>
      </c>
      <c r="BB10" s="16" t="s">
        <v>137</v>
      </c>
      <c r="BC10" s="16" t="s">
        <v>137</v>
      </c>
      <c r="BD10" s="16" t="s">
        <v>137</v>
      </c>
      <c r="BE10" s="16" t="s">
        <v>137</v>
      </c>
      <c r="BF10" s="16"/>
      <c r="BG10" s="16">
        <v>0.59950003753814796</v>
      </c>
      <c r="BH10" s="16">
        <v>0.48886855250181399</v>
      </c>
      <c r="BI10" s="16">
        <v>0.50319311831173397</v>
      </c>
      <c r="BJ10" s="16">
        <v>0.47551867471602099</v>
      </c>
      <c r="BK10" s="16">
        <v>0.58631455142286804</v>
      </c>
      <c r="BL10" s="16">
        <v>0.28962383555124799</v>
      </c>
      <c r="BM10" s="16"/>
      <c r="BN10" s="16">
        <v>0.43546557334152702</v>
      </c>
      <c r="BO10" s="16">
        <v>0.57251002476037505</v>
      </c>
      <c r="BP10" s="16">
        <v>0.48125712574979401</v>
      </c>
      <c r="BQ10" s="16">
        <v>0.55242595081704005</v>
      </c>
      <c r="BR10" s="16">
        <v>0.64851472517458597</v>
      </c>
      <c r="BS10" s="16">
        <v>0.57459254739976395</v>
      </c>
      <c r="BT10" s="16"/>
      <c r="BU10" s="16">
        <v>0.56909972791353103</v>
      </c>
      <c r="BV10" s="16">
        <v>0.50967774241549202</v>
      </c>
      <c r="BW10" s="16"/>
      <c r="BX10" s="16">
        <v>0.621457119234197</v>
      </c>
      <c r="BY10" s="16">
        <v>0.52404309506559599</v>
      </c>
      <c r="BZ10" s="16"/>
      <c r="CA10" s="16">
        <v>0.51514033865286402</v>
      </c>
      <c r="CB10" s="16">
        <v>0.57105026555745997</v>
      </c>
    </row>
    <row r="11" spans="2:80" x14ac:dyDescent="0.35">
      <c r="B11" s="17" t="s">
        <v>98</v>
      </c>
      <c r="C11" s="18">
        <v>6.0838209247168602E-2</v>
      </c>
      <c r="D11" s="18">
        <v>3.93191171735622E-2</v>
      </c>
      <c r="E11" s="18">
        <v>8.8323357422012902E-2</v>
      </c>
      <c r="F11" s="18"/>
      <c r="G11" s="18">
        <v>7.8899806441517395E-2</v>
      </c>
      <c r="H11" s="18">
        <v>5.5389948809703202E-2</v>
      </c>
      <c r="I11" s="18">
        <v>3.1724227911125502E-2</v>
      </c>
      <c r="J11" s="18"/>
      <c r="K11" s="18">
        <v>2.3523952457390002E-2</v>
      </c>
      <c r="L11" s="18">
        <v>9.13569653754501E-2</v>
      </c>
      <c r="M11" s="18">
        <v>2.72672286281734E-2</v>
      </c>
      <c r="N11" s="18">
        <v>0.13904006635166</v>
      </c>
      <c r="O11" s="18"/>
      <c r="P11" s="18">
        <v>0.12078585190385301</v>
      </c>
      <c r="Q11" s="18">
        <v>4.6016651204666498E-2</v>
      </c>
      <c r="R11" s="18">
        <v>0</v>
      </c>
      <c r="S11" s="18">
        <v>3.2170246215922703E-2</v>
      </c>
      <c r="T11" s="18">
        <v>6.7728048715119296E-2</v>
      </c>
      <c r="U11" s="18">
        <v>3.5474071201080898E-2</v>
      </c>
      <c r="V11" s="18">
        <v>3.1637658891566202E-2</v>
      </c>
      <c r="W11" s="18">
        <v>0.113706257275883</v>
      </c>
      <c r="X11" s="18">
        <v>5.9137044467586199E-2</v>
      </c>
      <c r="Y11" s="18">
        <v>5.2884312396356901E-2</v>
      </c>
      <c r="Z11" s="18">
        <v>5.83113163683045E-2</v>
      </c>
      <c r="AA11" s="18">
        <v>6.6656658069847899E-2</v>
      </c>
      <c r="AB11" s="18"/>
      <c r="AC11" s="18">
        <v>8.6706569599151004E-2</v>
      </c>
      <c r="AD11" s="18">
        <v>7.8418760438448906E-2</v>
      </c>
      <c r="AE11" s="18">
        <v>0</v>
      </c>
      <c r="AF11" s="18">
        <v>4.3066165670245002E-2</v>
      </c>
      <c r="AG11" s="18"/>
      <c r="AH11" s="18">
        <v>7.2724970627341207E-2</v>
      </c>
      <c r="AI11" s="18">
        <v>3.9596046385646802E-2</v>
      </c>
      <c r="AJ11" s="18">
        <v>6.25433107351797E-2</v>
      </c>
      <c r="AK11" s="18">
        <v>0</v>
      </c>
      <c r="AL11" s="18"/>
      <c r="AM11" s="18">
        <v>7.9562499885590901E-2</v>
      </c>
      <c r="AN11" s="18">
        <v>2.6776245722880399E-2</v>
      </c>
      <c r="AO11" s="18">
        <v>9.9893397142784099E-2</v>
      </c>
      <c r="AP11" s="18"/>
      <c r="AQ11" s="18">
        <v>5.9792619097012299E-2</v>
      </c>
      <c r="AR11" s="18">
        <v>4.7055809829975898E-2</v>
      </c>
      <c r="AS11" s="18">
        <v>0</v>
      </c>
      <c r="AT11" s="18">
        <v>0</v>
      </c>
      <c r="AU11" s="18">
        <v>0.12302129621093</v>
      </c>
      <c r="AV11" s="18"/>
      <c r="AW11" s="18" t="s">
        <v>137</v>
      </c>
      <c r="AX11" s="18" t="s">
        <v>137</v>
      </c>
      <c r="AY11" s="18" t="s">
        <v>137</v>
      </c>
      <c r="AZ11" s="18">
        <v>5.9071902570093697E-2</v>
      </c>
      <c r="BA11" s="18">
        <v>6.4042443568004898E-2</v>
      </c>
      <c r="BB11" s="18" t="s">
        <v>137</v>
      </c>
      <c r="BC11" s="18" t="s">
        <v>137</v>
      </c>
      <c r="BD11" s="18" t="s">
        <v>137</v>
      </c>
      <c r="BE11" s="18" t="s">
        <v>137</v>
      </c>
      <c r="BF11" s="18"/>
      <c r="BG11" s="18">
        <v>3.3172257123755898E-2</v>
      </c>
      <c r="BH11" s="18">
        <v>6.2027473419794699E-2</v>
      </c>
      <c r="BI11" s="18">
        <v>0.10919134051762699</v>
      </c>
      <c r="BJ11" s="18">
        <v>4.6223352197375001E-2</v>
      </c>
      <c r="BK11" s="18">
        <v>0.15010761063862399</v>
      </c>
      <c r="BL11" s="18">
        <v>0.411853415384699</v>
      </c>
      <c r="BM11" s="18"/>
      <c r="BN11" s="18">
        <v>8.2864226537244706E-2</v>
      </c>
      <c r="BO11" s="18">
        <v>5.64302499147252E-2</v>
      </c>
      <c r="BP11" s="18">
        <v>4.7127197674679003E-2</v>
      </c>
      <c r="BQ11" s="18">
        <v>8.5385719238258995E-2</v>
      </c>
      <c r="BR11" s="18">
        <v>4.2791114482480297E-2</v>
      </c>
      <c r="BS11" s="18">
        <v>0</v>
      </c>
      <c r="BT11" s="18"/>
      <c r="BU11" s="18">
        <v>5.188555223744E-2</v>
      </c>
      <c r="BV11" s="18">
        <v>7.8959703610809701E-2</v>
      </c>
      <c r="BW11" s="18"/>
      <c r="BX11" s="18">
        <v>6.4230749953448199E-2</v>
      </c>
      <c r="BY11" s="18">
        <v>5.9641153846260397E-2</v>
      </c>
      <c r="BZ11" s="18"/>
      <c r="CA11" s="18">
        <v>0.10700006264340101</v>
      </c>
      <c r="CB11" s="18">
        <v>3.8619360102222597E-2</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258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389</v>
      </c>
      <c r="D7" s="10">
        <v>215</v>
      </c>
      <c r="E7" s="10">
        <v>174</v>
      </c>
      <c r="F7" s="10"/>
      <c r="G7" s="10">
        <v>156</v>
      </c>
      <c r="H7" s="10">
        <v>176</v>
      </c>
      <c r="I7" s="10">
        <v>57</v>
      </c>
      <c r="J7" s="10"/>
      <c r="K7" s="10">
        <v>147</v>
      </c>
      <c r="L7" s="10">
        <v>125</v>
      </c>
      <c r="M7" s="10">
        <v>64</v>
      </c>
      <c r="N7" s="10">
        <v>52</v>
      </c>
      <c r="O7" s="10"/>
      <c r="P7" s="10">
        <v>49</v>
      </c>
      <c r="Q7" s="10">
        <v>65</v>
      </c>
      <c r="R7" s="10">
        <v>26</v>
      </c>
      <c r="S7" s="10">
        <v>30</v>
      </c>
      <c r="T7" s="10">
        <v>28</v>
      </c>
      <c r="U7" s="10">
        <v>28</v>
      </c>
      <c r="V7" s="10">
        <v>32</v>
      </c>
      <c r="W7" s="10">
        <v>26</v>
      </c>
      <c r="X7" s="10">
        <v>34</v>
      </c>
      <c r="Y7" s="10">
        <v>39</v>
      </c>
      <c r="Z7" s="10">
        <v>17</v>
      </c>
      <c r="AA7" s="10">
        <v>15</v>
      </c>
      <c r="AB7" s="10"/>
      <c r="AC7" s="10">
        <v>57</v>
      </c>
      <c r="AD7" s="10">
        <v>129</v>
      </c>
      <c r="AE7" s="10">
        <v>71</v>
      </c>
      <c r="AF7" s="10">
        <v>107</v>
      </c>
      <c r="AG7" s="10"/>
      <c r="AH7" s="10">
        <v>214</v>
      </c>
      <c r="AI7" s="10">
        <v>102</v>
      </c>
      <c r="AJ7" s="10">
        <v>52</v>
      </c>
      <c r="AK7" s="10">
        <v>11</v>
      </c>
      <c r="AL7" s="10"/>
      <c r="AM7" s="10">
        <v>193</v>
      </c>
      <c r="AN7" s="10">
        <v>167</v>
      </c>
      <c r="AO7" s="10">
        <v>28</v>
      </c>
      <c r="AP7" s="10"/>
      <c r="AQ7" s="10">
        <v>168</v>
      </c>
      <c r="AR7" s="10">
        <v>103</v>
      </c>
      <c r="AS7" s="10">
        <v>31</v>
      </c>
      <c r="AT7" s="10">
        <v>6</v>
      </c>
      <c r="AU7" s="10">
        <v>39</v>
      </c>
      <c r="AV7" s="10"/>
      <c r="AW7" s="10" t="s">
        <v>136</v>
      </c>
      <c r="AX7" s="10" t="s">
        <v>136</v>
      </c>
      <c r="AY7" s="10" t="s">
        <v>136</v>
      </c>
      <c r="AZ7" s="10">
        <v>250</v>
      </c>
      <c r="BA7" s="10">
        <v>139</v>
      </c>
      <c r="BB7" s="10" t="s">
        <v>136</v>
      </c>
      <c r="BC7" s="10" t="s">
        <v>136</v>
      </c>
      <c r="BD7" s="10" t="s">
        <v>136</v>
      </c>
      <c r="BE7" s="10" t="s">
        <v>136</v>
      </c>
      <c r="BF7" s="10"/>
      <c r="BG7" s="10">
        <v>188</v>
      </c>
      <c r="BH7" s="10">
        <v>115</v>
      </c>
      <c r="BI7" s="10">
        <v>23</v>
      </c>
      <c r="BJ7" s="10">
        <v>21</v>
      </c>
      <c r="BK7" s="10">
        <v>37</v>
      </c>
      <c r="BL7" s="10">
        <v>3</v>
      </c>
      <c r="BM7" s="10"/>
      <c r="BN7" s="10">
        <v>53</v>
      </c>
      <c r="BO7" s="10">
        <v>155</v>
      </c>
      <c r="BP7" s="10">
        <v>38</v>
      </c>
      <c r="BQ7" s="10">
        <v>79</v>
      </c>
      <c r="BR7" s="10">
        <v>45</v>
      </c>
      <c r="BS7" s="10">
        <v>18</v>
      </c>
      <c r="BT7" s="10"/>
      <c r="BU7" s="10">
        <v>260</v>
      </c>
      <c r="BV7" s="10">
        <v>129</v>
      </c>
      <c r="BW7" s="10"/>
      <c r="BX7" s="10">
        <v>100</v>
      </c>
      <c r="BY7" s="10">
        <v>289</v>
      </c>
      <c r="BZ7" s="10"/>
      <c r="CA7" s="10">
        <v>134</v>
      </c>
      <c r="CB7" s="10">
        <v>246</v>
      </c>
    </row>
    <row r="8" spans="2:80" ht="30" customHeight="1" x14ac:dyDescent="0.35">
      <c r="B8" s="11" t="s">
        <v>20</v>
      </c>
      <c r="C8" s="11">
        <v>378</v>
      </c>
      <c r="D8" s="11">
        <v>212</v>
      </c>
      <c r="E8" s="11">
        <v>166</v>
      </c>
      <c r="F8" s="11"/>
      <c r="G8" s="11">
        <v>149</v>
      </c>
      <c r="H8" s="11">
        <v>168</v>
      </c>
      <c r="I8" s="11">
        <v>61</v>
      </c>
      <c r="J8" s="11"/>
      <c r="K8" s="11">
        <v>146</v>
      </c>
      <c r="L8" s="11">
        <v>120</v>
      </c>
      <c r="M8" s="11">
        <v>61</v>
      </c>
      <c r="N8" s="11">
        <v>50</v>
      </c>
      <c r="O8" s="11"/>
      <c r="P8" s="11">
        <v>62</v>
      </c>
      <c r="Q8" s="11">
        <v>58</v>
      </c>
      <c r="R8" s="11">
        <v>24</v>
      </c>
      <c r="S8" s="11">
        <v>27</v>
      </c>
      <c r="T8" s="11">
        <v>26</v>
      </c>
      <c r="U8" s="11">
        <v>31</v>
      </c>
      <c r="V8" s="11">
        <v>29</v>
      </c>
      <c r="W8" s="11">
        <v>21</v>
      </c>
      <c r="X8" s="11">
        <v>30</v>
      </c>
      <c r="Y8" s="11">
        <v>36</v>
      </c>
      <c r="Z8" s="11">
        <v>16</v>
      </c>
      <c r="AA8" s="11">
        <v>18</v>
      </c>
      <c r="AB8" s="11"/>
      <c r="AC8" s="11">
        <v>55</v>
      </c>
      <c r="AD8" s="11">
        <v>122</v>
      </c>
      <c r="AE8" s="11">
        <v>69</v>
      </c>
      <c r="AF8" s="11">
        <v>107</v>
      </c>
      <c r="AG8" s="11"/>
      <c r="AH8" s="11">
        <v>206</v>
      </c>
      <c r="AI8" s="11">
        <v>100</v>
      </c>
      <c r="AJ8" s="11">
        <v>53</v>
      </c>
      <c r="AK8" s="11">
        <v>10</v>
      </c>
      <c r="AL8" s="11"/>
      <c r="AM8" s="11">
        <v>190</v>
      </c>
      <c r="AN8" s="11">
        <v>160</v>
      </c>
      <c r="AO8" s="11">
        <v>28</v>
      </c>
      <c r="AP8" s="11"/>
      <c r="AQ8" s="11">
        <v>165</v>
      </c>
      <c r="AR8" s="11">
        <v>98</v>
      </c>
      <c r="AS8" s="11">
        <v>30</v>
      </c>
      <c r="AT8" s="11">
        <v>5</v>
      </c>
      <c r="AU8" s="11">
        <v>38</v>
      </c>
      <c r="AV8" s="11"/>
      <c r="AW8" s="11" t="s">
        <v>136</v>
      </c>
      <c r="AX8" s="11" t="s">
        <v>136</v>
      </c>
      <c r="AY8" s="11" t="s">
        <v>136</v>
      </c>
      <c r="AZ8" s="11">
        <v>244</v>
      </c>
      <c r="BA8" s="11">
        <v>134</v>
      </c>
      <c r="BB8" s="11" t="s">
        <v>136</v>
      </c>
      <c r="BC8" s="11" t="s">
        <v>136</v>
      </c>
      <c r="BD8" s="11" t="s">
        <v>136</v>
      </c>
      <c r="BE8" s="11" t="s">
        <v>136</v>
      </c>
      <c r="BF8" s="11"/>
      <c r="BG8" s="11">
        <v>182</v>
      </c>
      <c r="BH8" s="11">
        <v>113</v>
      </c>
      <c r="BI8" s="11">
        <v>23</v>
      </c>
      <c r="BJ8" s="11">
        <v>20</v>
      </c>
      <c r="BK8" s="11">
        <v>36</v>
      </c>
      <c r="BL8" s="11">
        <v>3</v>
      </c>
      <c r="BM8" s="11"/>
      <c r="BN8" s="11">
        <v>56</v>
      </c>
      <c r="BO8" s="11">
        <v>152</v>
      </c>
      <c r="BP8" s="11">
        <v>36</v>
      </c>
      <c r="BQ8" s="11">
        <v>74</v>
      </c>
      <c r="BR8" s="11">
        <v>43</v>
      </c>
      <c r="BS8" s="11">
        <v>17</v>
      </c>
      <c r="BT8" s="11"/>
      <c r="BU8" s="11">
        <v>253</v>
      </c>
      <c r="BV8" s="11">
        <v>125</v>
      </c>
      <c r="BW8" s="11"/>
      <c r="BX8" s="11">
        <v>99</v>
      </c>
      <c r="BY8" s="11">
        <v>280</v>
      </c>
      <c r="BZ8" s="11"/>
      <c r="CA8" s="11">
        <v>128</v>
      </c>
      <c r="CB8" s="11">
        <v>242</v>
      </c>
    </row>
    <row r="9" spans="2:80" x14ac:dyDescent="0.35">
      <c r="B9" s="17" t="s">
        <v>215</v>
      </c>
      <c r="C9" s="16">
        <v>0.23831925542016699</v>
      </c>
      <c r="D9" s="16">
        <v>0.204219093527096</v>
      </c>
      <c r="E9" s="16">
        <v>0.281873509438475</v>
      </c>
      <c r="F9" s="16"/>
      <c r="G9" s="16">
        <v>0.31970190745029697</v>
      </c>
      <c r="H9" s="16">
        <v>0.21590298102601099</v>
      </c>
      <c r="I9" s="16">
        <v>0.101261430298028</v>
      </c>
      <c r="J9" s="16"/>
      <c r="K9" s="16">
        <v>0.18459417679377901</v>
      </c>
      <c r="L9" s="16">
        <v>0.312297478301232</v>
      </c>
      <c r="M9" s="16">
        <v>0.21977406004264299</v>
      </c>
      <c r="N9" s="16">
        <v>0.24665672271509301</v>
      </c>
      <c r="O9" s="16"/>
      <c r="P9" s="16">
        <v>0.280444000874424</v>
      </c>
      <c r="Q9" s="16">
        <v>0.24227868038272499</v>
      </c>
      <c r="R9" s="16">
        <v>7.6081450778616097E-2</v>
      </c>
      <c r="S9" s="16">
        <v>0.36126247269856898</v>
      </c>
      <c r="T9" s="16">
        <v>0.24815167699916499</v>
      </c>
      <c r="U9" s="16">
        <v>0.20728807711587</v>
      </c>
      <c r="V9" s="16">
        <v>0.12425433934315</v>
      </c>
      <c r="W9" s="16">
        <v>0.305050520165561</v>
      </c>
      <c r="X9" s="16">
        <v>0.29421650213245398</v>
      </c>
      <c r="Y9" s="16">
        <v>0.279814936094544</v>
      </c>
      <c r="Z9" s="16">
        <v>0.181153791822947</v>
      </c>
      <c r="AA9" s="16">
        <v>0.13599096982953901</v>
      </c>
      <c r="AB9" s="16"/>
      <c r="AC9" s="16">
        <v>0.27120417101263999</v>
      </c>
      <c r="AD9" s="16">
        <v>0.22508247288227701</v>
      </c>
      <c r="AE9" s="16">
        <v>0.24846922407045199</v>
      </c>
      <c r="AF9" s="16">
        <v>0.22193707711107399</v>
      </c>
      <c r="AG9" s="16"/>
      <c r="AH9" s="16">
        <v>0.28157351747540799</v>
      </c>
      <c r="AI9" s="16">
        <v>0.16302211303681699</v>
      </c>
      <c r="AJ9" s="16">
        <v>0.25370203736295299</v>
      </c>
      <c r="AK9" s="16">
        <v>0.166152774985659</v>
      </c>
      <c r="AL9" s="16"/>
      <c r="AM9" s="16">
        <v>0.26772083474549502</v>
      </c>
      <c r="AN9" s="16">
        <v>0.22129017208857399</v>
      </c>
      <c r="AO9" s="16">
        <v>0.14131815978494</v>
      </c>
      <c r="AP9" s="16"/>
      <c r="AQ9" s="16">
        <v>0.21617292520105399</v>
      </c>
      <c r="AR9" s="16">
        <v>0.26177011113263399</v>
      </c>
      <c r="AS9" s="16">
        <v>0.28582658682594297</v>
      </c>
      <c r="AT9" s="16">
        <v>0.321934351106752</v>
      </c>
      <c r="AU9" s="16">
        <v>0.20900295271566299</v>
      </c>
      <c r="AV9" s="16"/>
      <c r="AW9" s="16" t="s">
        <v>137</v>
      </c>
      <c r="AX9" s="16" t="s">
        <v>137</v>
      </c>
      <c r="AY9" s="16" t="s">
        <v>137</v>
      </c>
      <c r="AZ9" s="16">
        <v>0.26131175679624402</v>
      </c>
      <c r="BA9" s="16">
        <v>0.196608853151231</v>
      </c>
      <c r="BB9" s="16" t="s">
        <v>137</v>
      </c>
      <c r="BC9" s="16" t="s">
        <v>137</v>
      </c>
      <c r="BD9" s="16" t="s">
        <v>137</v>
      </c>
      <c r="BE9" s="16" t="s">
        <v>137</v>
      </c>
      <c r="BF9" s="16"/>
      <c r="BG9" s="16">
        <v>0.210622595714234</v>
      </c>
      <c r="BH9" s="16">
        <v>0.28818266853933899</v>
      </c>
      <c r="BI9" s="16">
        <v>0.31422066316851399</v>
      </c>
      <c r="BJ9" s="16">
        <v>0.14103531759447399</v>
      </c>
      <c r="BK9" s="16">
        <v>0.17924444234752099</v>
      </c>
      <c r="BL9" s="16">
        <v>1</v>
      </c>
      <c r="BM9" s="16"/>
      <c r="BN9" s="16">
        <v>0.31660004569919398</v>
      </c>
      <c r="BO9" s="16">
        <v>0.24700123444104</v>
      </c>
      <c r="BP9" s="16">
        <v>0.22261694902218501</v>
      </c>
      <c r="BQ9" s="16">
        <v>0.21090515828582901</v>
      </c>
      <c r="BR9" s="16">
        <v>0.18250257234082401</v>
      </c>
      <c r="BS9" s="16">
        <v>0.210164365605013</v>
      </c>
      <c r="BT9" s="16"/>
      <c r="BU9" s="16">
        <v>0.228776446983468</v>
      </c>
      <c r="BV9" s="16">
        <v>0.25763530305954602</v>
      </c>
      <c r="BW9" s="16"/>
      <c r="BX9" s="16">
        <v>0.16841727235044901</v>
      </c>
      <c r="BY9" s="16">
        <v>0.26298411683595302</v>
      </c>
      <c r="BZ9" s="16"/>
      <c r="CA9" s="16">
        <v>0.226117326122491</v>
      </c>
      <c r="CB9" s="16">
        <v>0.24963097040538099</v>
      </c>
    </row>
    <row r="10" spans="2:80" x14ac:dyDescent="0.35">
      <c r="B10" s="17" t="s">
        <v>216</v>
      </c>
      <c r="C10" s="16">
        <v>0.69036806392291405</v>
      </c>
      <c r="D10" s="16">
        <v>0.73805207734017497</v>
      </c>
      <c r="E10" s="16">
        <v>0.62946390635614802</v>
      </c>
      <c r="F10" s="16"/>
      <c r="G10" s="16">
        <v>0.59594371114082101</v>
      </c>
      <c r="H10" s="16">
        <v>0.70451196390292303</v>
      </c>
      <c r="I10" s="16">
        <v>0.88207269576170999</v>
      </c>
      <c r="J10" s="16"/>
      <c r="K10" s="16">
        <v>0.78228278780716398</v>
      </c>
      <c r="L10" s="16">
        <v>0.56622646230506302</v>
      </c>
      <c r="M10" s="16">
        <v>0.73478192495150896</v>
      </c>
      <c r="N10" s="16">
        <v>0.657228306911811</v>
      </c>
      <c r="O10" s="16"/>
      <c r="P10" s="16">
        <v>0.59694576107479103</v>
      </c>
      <c r="Q10" s="16">
        <v>0.72673989373262904</v>
      </c>
      <c r="R10" s="16">
        <v>0.88527723587203</v>
      </c>
      <c r="S10" s="16">
        <v>0.57301893304874896</v>
      </c>
      <c r="T10" s="16">
        <v>0.64857465974959805</v>
      </c>
      <c r="U10" s="16">
        <v>0.75879907524999202</v>
      </c>
      <c r="V10" s="16">
        <v>0.75072437734545905</v>
      </c>
      <c r="W10" s="16">
        <v>0.58247880138153996</v>
      </c>
      <c r="X10" s="16">
        <v>0.67608164294712303</v>
      </c>
      <c r="Y10" s="16">
        <v>0.66801530884138505</v>
      </c>
      <c r="Z10" s="16">
        <v>0.818846208177053</v>
      </c>
      <c r="AA10" s="16">
        <v>0.732682737924508</v>
      </c>
      <c r="AB10" s="16"/>
      <c r="AC10" s="16">
        <v>0.62997898381364104</v>
      </c>
      <c r="AD10" s="16">
        <v>0.68612310516091102</v>
      </c>
      <c r="AE10" s="16">
        <v>0.72557945573411897</v>
      </c>
      <c r="AF10" s="16">
        <v>0.74632169609022303</v>
      </c>
      <c r="AG10" s="16"/>
      <c r="AH10" s="16">
        <v>0.63831940986358404</v>
      </c>
      <c r="AI10" s="16">
        <v>0.80647982024210796</v>
      </c>
      <c r="AJ10" s="16">
        <v>0.645674117999542</v>
      </c>
      <c r="AK10" s="16">
        <v>0.83384722501434105</v>
      </c>
      <c r="AL10" s="16"/>
      <c r="AM10" s="16">
        <v>0.65802851026199105</v>
      </c>
      <c r="AN10" s="16">
        <v>0.716986305228139</v>
      </c>
      <c r="AO10" s="16">
        <v>0.74993015274983099</v>
      </c>
      <c r="AP10" s="16"/>
      <c r="AQ10" s="16">
        <v>0.72514420520515399</v>
      </c>
      <c r="AR10" s="16">
        <v>0.67151081738423601</v>
      </c>
      <c r="AS10" s="16">
        <v>0.59953208248029999</v>
      </c>
      <c r="AT10" s="16">
        <v>0.50727126496238695</v>
      </c>
      <c r="AU10" s="16">
        <v>0.65565352439907798</v>
      </c>
      <c r="AV10" s="16"/>
      <c r="AW10" s="16" t="s">
        <v>137</v>
      </c>
      <c r="AX10" s="16" t="s">
        <v>137</v>
      </c>
      <c r="AY10" s="16" t="s">
        <v>137</v>
      </c>
      <c r="AZ10" s="16">
        <v>0.67160853088883898</v>
      </c>
      <c r="BA10" s="16">
        <v>0.72439949253654001</v>
      </c>
      <c r="BB10" s="16" t="s">
        <v>137</v>
      </c>
      <c r="BC10" s="16" t="s">
        <v>137</v>
      </c>
      <c r="BD10" s="16" t="s">
        <v>137</v>
      </c>
      <c r="BE10" s="16" t="s">
        <v>137</v>
      </c>
      <c r="BF10" s="16"/>
      <c r="BG10" s="16">
        <v>0.73055160806583197</v>
      </c>
      <c r="BH10" s="16">
        <v>0.63728904711387302</v>
      </c>
      <c r="BI10" s="16">
        <v>0.58983549433816596</v>
      </c>
      <c r="BJ10" s="16">
        <v>0.81508770988078305</v>
      </c>
      <c r="BK10" s="16">
        <v>0.71897036529926495</v>
      </c>
      <c r="BL10" s="16">
        <v>0</v>
      </c>
      <c r="BM10" s="16"/>
      <c r="BN10" s="16">
        <v>0.56261766031258198</v>
      </c>
      <c r="BO10" s="16">
        <v>0.68692761337213104</v>
      </c>
      <c r="BP10" s="16">
        <v>0.67316049625395402</v>
      </c>
      <c r="BQ10" s="16">
        <v>0.72548665325293804</v>
      </c>
      <c r="BR10" s="16">
        <v>0.77611993004372803</v>
      </c>
      <c r="BS10" s="16">
        <v>0.78983563439498705</v>
      </c>
      <c r="BT10" s="16"/>
      <c r="BU10" s="16">
        <v>0.70609693844386601</v>
      </c>
      <c r="BV10" s="16">
        <v>0.65853050880736497</v>
      </c>
      <c r="BW10" s="16"/>
      <c r="BX10" s="16">
        <v>0.77812264439587597</v>
      </c>
      <c r="BY10" s="16">
        <v>0.65940392712857898</v>
      </c>
      <c r="BZ10" s="16"/>
      <c r="CA10" s="16">
        <v>0.69673403483269503</v>
      </c>
      <c r="CB10" s="16">
        <v>0.68343474762756196</v>
      </c>
    </row>
    <row r="11" spans="2:80" x14ac:dyDescent="0.35">
      <c r="B11" s="17" t="s">
        <v>98</v>
      </c>
      <c r="C11" s="18">
        <v>7.1312680656918898E-2</v>
      </c>
      <c r="D11" s="18">
        <v>5.7728829132728698E-2</v>
      </c>
      <c r="E11" s="18">
        <v>8.8662584205376704E-2</v>
      </c>
      <c r="F11" s="18"/>
      <c r="G11" s="18">
        <v>8.4354381408881504E-2</v>
      </c>
      <c r="H11" s="18">
        <v>7.95850550710656E-2</v>
      </c>
      <c r="I11" s="18">
        <v>1.6665873940262001E-2</v>
      </c>
      <c r="J11" s="18"/>
      <c r="K11" s="18">
        <v>3.3123035399056602E-2</v>
      </c>
      <c r="L11" s="18">
        <v>0.121476059393705</v>
      </c>
      <c r="M11" s="18">
        <v>4.5444015005848402E-2</v>
      </c>
      <c r="N11" s="18">
        <v>9.6114970373095202E-2</v>
      </c>
      <c r="O11" s="18"/>
      <c r="P11" s="18">
        <v>0.122610238050786</v>
      </c>
      <c r="Q11" s="18">
        <v>3.0981425884645999E-2</v>
      </c>
      <c r="R11" s="18">
        <v>3.8641313349353799E-2</v>
      </c>
      <c r="S11" s="18">
        <v>6.5718594252681603E-2</v>
      </c>
      <c r="T11" s="18">
        <v>0.10327366325123701</v>
      </c>
      <c r="U11" s="18">
        <v>3.3912847634138502E-2</v>
      </c>
      <c r="V11" s="18">
        <v>0.12502128331139101</v>
      </c>
      <c r="W11" s="18">
        <v>0.1124706784529</v>
      </c>
      <c r="X11" s="18">
        <v>2.97018549204228E-2</v>
      </c>
      <c r="Y11" s="18">
        <v>5.2169755064070199E-2</v>
      </c>
      <c r="Z11" s="18">
        <v>0</v>
      </c>
      <c r="AA11" s="18">
        <v>0.13132629224595299</v>
      </c>
      <c r="AB11" s="18"/>
      <c r="AC11" s="18">
        <v>9.8816845173718804E-2</v>
      </c>
      <c r="AD11" s="18">
        <v>8.8794421956812697E-2</v>
      </c>
      <c r="AE11" s="18">
        <v>2.5951320195428201E-2</v>
      </c>
      <c r="AF11" s="18">
        <v>3.1741226798702601E-2</v>
      </c>
      <c r="AG11" s="18"/>
      <c r="AH11" s="18">
        <v>8.0107072661008097E-2</v>
      </c>
      <c r="AI11" s="18">
        <v>3.04980667210751E-2</v>
      </c>
      <c r="AJ11" s="18">
        <v>0.100623844637505</v>
      </c>
      <c r="AK11" s="18">
        <v>0</v>
      </c>
      <c r="AL11" s="18"/>
      <c r="AM11" s="18">
        <v>7.4250654992514306E-2</v>
      </c>
      <c r="AN11" s="18">
        <v>6.1723522683287499E-2</v>
      </c>
      <c r="AO11" s="18">
        <v>0.10875168746522999</v>
      </c>
      <c r="AP11" s="18"/>
      <c r="AQ11" s="18">
        <v>5.8682869593791501E-2</v>
      </c>
      <c r="AR11" s="18">
        <v>6.6719071483130096E-2</v>
      </c>
      <c r="AS11" s="18">
        <v>0.114641330693757</v>
      </c>
      <c r="AT11" s="18">
        <v>0.17079438393085999</v>
      </c>
      <c r="AU11" s="18">
        <v>0.135343522885259</v>
      </c>
      <c r="AV11" s="18"/>
      <c r="AW11" s="18" t="s">
        <v>137</v>
      </c>
      <c r="AX11" s="18" t="s">
        <v>137</v>
      </c>
      <c r="AY11" s="18" t="s">
        <v>137</v>
      </c>
      <c r="AZ11" s="18">
        <v>6.7079712314916398E-2</v>
      </c>
      <c r="BA11" s="18">
        <v>7.8991654312229806E-2</v>
      </c>
      <c r="BB11" s="18" t="s">
        <v>137</v>
      </c>
      <c r="BC11" s="18" t="s">
        <v>137</v>
      </c>
      <c r="BD11" s="18" t="s">
        <v>137</v>
      </c>
      <c r="BE11" s="18" t="s">
        <v>137</v>
      </c>
      <c r="BF11" s="18"/>
      <c r="BG11" s="18">
        <v>5.8825796219933703E-2</v>
      </c>
      <c r="BH11" s="18">
        <v>7.4528284346787502E-2</v>
      </c>
      <c r="BI11" s="18">
        <v>9.5943842493319997E-2</v>
      </c>
      <c r="BJ11" s="18">
        <v>4.3876972524742798E-2</v>
      </c>
      <c r="BK11" s="18">
        <v>0.101785192353214</v>
      </c>
      <c r="BL11" s="18">
        <v>0</v>
      </c>
      <c r="BM11" s="18"/>
      <c r="BN11" s="18">
        <v>0.120782293988224</v>
      </c>
      <c r="BO11" s="18">
        <v>6.6071152186828797E-2</v>
      </c>
      <c r="BP11" s="18">
        <v>0.10422255472385999</v>
      </c>
      <c r="BQ11" s="18">
        <v>6.3608188461232604E-2</v>
      </c>
      <c r="BR11" s="18">
        <v>4.1377497615447498E-2</v>
      </c>
      <c r="BS11" s="18">
        <v>0</v>
      </c>
      <c r="BT11" s="18"/>
      <c r="BU11" s="18">
        <v>6.5126614572665706E-2</v>
      </c>
      <c r="BV11" s="18">
        <v>8.3834188133089294E-2</v>
      </c>
      <c r="BW11" s="18"/>
      <c r="BX11" s="18">
        <v>5.3460083253675399E-2</v>
      </c>
      <c r="BY11" s="18">
        <v>7.7611956035467999E-2</v>
      </c>
      <c r="BZ11" s="18"/>
      <c r="CA11" s="18">
        <v>7.7148639044813505E-2</v>
      </c>
      <c r="CB11" s="18">
        <v>6.6934281967056294E-2</v>
      </c>
    </row>
    <row r="12" spans="2:80" x14ac:dyDescent="0.35">
      <c r="B12" s="15" t="s">
        <v>139</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B15"/>
  <sheetViews>
    <sheetView showGridLines="0" topLeftCell="A2" workbookViewId="0">
      <pane xSplit="2" topLeftCell="C1" activePane="topRight" state="frozen"/>
      <selection pane="topRight" activeCell="D7" sqref="D7"/>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259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598</v>
      </c>
      <c r="D7" s="10">
        <v>279</v>
      </c>
      <c r="E7" s="10">
        <v>319</v>
      </c>
      <c r="F7" s="10"/>
      <c r="G7" s="10">
        <v>39</v>
      </c>
      <c r="H7" s="10">
        <v>157</v>
      </c>
      <c r="I7" s="10">
        <v>402</v>
      </c>
      <c r="J7" s="10"/>
      <c r="K7" s="10">
        <v>209</v>
      </c>
      <c r="L7" s="10">
        <v>162</v>
      </c>
      <c r="M7" s="10">
        <v>73</v>
      </c>
      <c r="N7" s="10">
        <v>152</v>
      </c>
      <c r="O7" s="10"/>
      <c r="P7" s="10">
        <v>58</v>
      </c>
      <c r="Q7" s="10">
        <v>74</v>
      </c>
      <c r="R7" s="10">
        <v>56</v>
      </c>
      <c r="S7" s="10">
        <v>68</v>
      </c>
      <c r="T7" s="10">
        <v>42</v>
      </c>
      <c r="U7" s="10">
        <v>51</v>
      </c>
      <c r="V7" s="10">
        <v>50</v>
      </c>
      <c r="W7" s="10">
        <v>22</v>
      </c>
      <c r="X7" s="10">
        <v>81</v>
      </c>
      <c r="Y7" s="10">
        <v>54</v>
      </c>
      <c r="Z7" s="10">
        <v>33</v>
      </c>
      <c r="AA7" s="10">
        <v>9</v>
      </c>
      <c r="AB7" s="10"/>
      <c r="AC7" s="10">
        <v>161</v>
      </c>
      <c r="AD7" s="10">
        <v>240</v>
      </c>
      <c r="AE7" s="10">
        <v>84</v>
      </c>
      <c r="AF7" s="10">
        <v>55</v>
      </c>
      <c r="AG7" s="10"/>
      <c r="AH7" s="10">
        <v>356</v>
      </c>
      <c r="AI7" s="10">
        <v>152</v>
      </c>
      <c r="AJ7" s="10">
        <v>60</v>
      </c>
      <c r="AK7" s="10">
        <v>11</v>
      </c>
      <c r="AL7" s="10"/>
      <c r="AM7" s="10">
        <v>320</v>
      </c>
      <c r="AN7" s="10">
        <v>235</v>
      </c>
      <c r="AO7" s="10">
        <v>37</v>
      </c>
      <c r="AP7" s="10"/>
      <c r="AQ7" s="10">
        <v>322</v>
      </c>
      <c r="AR7" s="10">
        <v>110</v>
      </c>
      <c r="AS7" s="10">
        <v>53</v>
      </c>
      <c r="AT7" s="10">
        <v>14</v>
      </c>
      <c r="AU7" s="10">
        <v>43</v>
      </c>
      <c r="AV7" s="10"/>
      <c r="AW7" s="10">
        <v>70</v>
      </c>
      <c r="AX7" s="10">
        <v>255</v>
      </c>
      <c r="AY7" s="10">
        <v>255</v>
      </c>
      <c r="AZ7" s="10" t="s">
        <v>136</v>
      </c>
      <c r="BA7" s="10" t="s">
        <v>136</v>
      </c>
      <c r="BB7" s="10" t="s">
        <v>136</v>
      </c>
      <c r="BC7" s="10">
        <v>18</v>
      </c>
      <c r="BD7" s="10">
        <v>33</v>
      </c>
      <c r="BE7" s="10">
        <v>11</v>
      </c>
      <c r="BF7" s="10"/>
      <c r="BG7" s="10">
        <v>446</v>
      </c>
      <c r="BH7" s="10">
        <v>42</v>
      </c>
      <c r="BI7" s="10">
        <v>25</v>
      </c>
      <c r="BJ7" s="10">
        <v>42</v>
      </c>
      <c r="BK7" s="10">
        <v>34</v>
      </c>
      <c r="BL7" s="10">
        <v>7</v>
      </c>
      <c r="BM7" s="10"/>
      <c r="BN7" s="10">
        <v>66</v>
      </c>
      <c r="BO7" s="10">
        <v>197</v>
      </c>
      <c r="BP7" s="10">
        <v>49</v>
      </c>
      <c r="BQ7" s="10">
        <v>140</v>
      </c>
      <c r="BR7" s="10">
        <v>106</v>
      </c>
      <c r="BS7" s="10">
        <v>39</v>
      </c>
      <c r="BT7" s="10"/>
      <c r="BU7" s="10">
        <v>427</v>
      </c>
      <c r="BV7" s="10">
        <v>171</v>
      </c>
      <c r="BW7" s="10"/>
      <c r="BX7" s="10">
        <v>307</v>
      </c>
      <c r="BY7" s="10">
        <v>291</v>
      </c>
      <c r="BZ7" s="10"/>
      <c r="CA7" s="10">
        <v>335</v>
      </c>
      <c r="CB7" s="10">
        <v>260</v>
      </c>
    </row>
    <row r="8" spans="2:80" ht="30" customHeight="1" x14ac:dyDescent="0.35">
      <c r="B8" s="11" t="s">
        <v>20</v>
      </c>
      <c r="C8" s="11">
        <v>610</v>
      </c>
      <c r="D8" s="11">
        <v>276</v>
      </c>
      <c r="E8" s="11">
        <v>335</v>
      </c>
      <c r="F8" s="11"/>
      <c r="G8" s="11">
        <v>39</v>
      </c>
      <c r="H8" s="11">
        <v>149</v>
      </c>
      <c r="I8" s="11">
        <v>423</v>
      </c>
      <c r="J8" s="11"/>
      <c r="K8" s="11">
        <v>210</v>
      </c>
      <c r="L8" s="11">
        <v>168</v>
      </c>
      <c r="M8" s="11">
        <v>74</v>
      </c>
      <c r="N8" s="11">
        <v>157</v>
      </c>
      <c r="O8" s="11"/>
      <c r="P8" s="11">
        <v>78</v>
      </c>
      <c r="Q8" s="11">
        <v>70</v>
      </c>
      <c r="R8" s="11">
        <v>54</v>
      </c>
      <c r="S8" s="11">
        <v>64</v>
      </c>
      <c r="T8" s="11">
        <v>42</v>
      </c>
      <c r="U8" s="11">
        <v>59</v>
      </c>
      <c r="V8" s="11">
        <v>49</v>
      </c>
      <c r="W8" s="11">
        <v>19</v>
      </c>
      <c r="X8" s="11">
        <v>76</v>
      </c>
      <c r="Y8" s="11">
        <v>54</v>
      </c>
      <c r="Z8" s="11">
        <v>33</v>
      </c>
      <c r="AA8" s="11">
        <v>12</v>
      </c>
      <c r="AB8" s="11"/>
      <c r="AC8" s="11">
        <v>165</v>
      </c>
      <c r="AD8" s="11">
        <v>247</v>
      </c>
      <c r="AE8" s="11">
        <v>84</v>
      </c>
      <c r="AF8" s="11">
        <v>56</v>
      </c>
      <c r="AG8" s="11"/>
      <c r="AH8" s="11">
        <v>367</v>
      </c>
      <c r="AI8" s="11">
        <v>153</v>
      </c>
      <c r="AJ8" s="11">
        <v>59</v>
      </c>
      <c r="AK8" s="11">
        <v>11</v>
      </c>
      <c r="AL8" s="11"/>
      <c r="AM8" s="11">
        <v>330</v>
      </c>
      <c r="AN8" s="11">
        <v>238</v>
      </c>
      <c r="AO8" s="11">
        <v>36</v>
      </c>
      <c r="AP8" s="11"/>
      <c r="AQ8" s="11">
        <v>330</v>
      </c>
      <c r="AR8" s="11">
        <v>110</v>
      </c>
      <c r="AS8" s="11">
        <v>54</v>
      </c>
      <c r="AT8" s="11">
        <v>15</v>
      </c>
      <c r="AU8" s="11">
        <v>44</v>
      </c>
      <c r="AV8" s="11"/>
      <c r="AW8" s="11">
        <v>75</v>
      </c>
      <c r="AX8" s="11">
        <v>266</v>
      </c>
      <c r="AY8" s="11">
        <v>266</v>
      </c>
      <c r="AZ8" s="11" t="s">
        <v>136</v>
      </c>
      <c r="BA8" s="11" t="s">
        <v>136</v>
      </c>
      <c r="BB8" s="11" t="s">
        <v>136</v>
      </c>
      <c r="BC8" s="11">
        <v>18</v>
      </c>
      <c r="BD8" s="11">
        <v>33</v>
      </c>
      <c r="BE8" s="11">
        <v>10</v>
      </c>
      <c r="BF8" s="11"/>
      <c r="BG8" s="11">
        <v>453</v>
      </c>
      <c r="BH8" s="11">
        <v>42</v>
      </c>
      <c r="BI8" s="11">
        <v>26</v>
      </c>
      <c r="BJ8" s="11">
        <v>44</v>
      </c>
      <c r="BK8" s="11">
        <v>34</v>
      </c>
      <c r="BL8" s="11">
        <v>7</v>
      </c>
      <c r="BM8" s="11"/>
      <c r="BN8" s="11">
        <v>75</v>
      </c>
      <c r="BO8" s="11">
        <v>205</v>
      </c>
      <c r="BP8" s="11">
        <v>49</v>
      </c>
      <c r="BQ8" s="11">
        <v>138</v>
      </c>
      <c r="BR8" s="11">
        <v>103</v>
      </c>
      <c r="BS8" s="11">
        <v>39</v>
      </c>
      <c r="BT8" s="11"/>
      <c r="BU8" s="11">
        <v>438</v>
      </c>
      <c r="BV8" s="11">
        <v>173</v>
      </c>
      <c r="BW8" s="11"/>
      <c r="BX8" s="11">
        <v>317</v>
      </c>
      <c r="BY8" s="11">
        <v>293</v>
      </c>
      <c r="BZ8" s="11"/>
      <c r="CA8" s="11">
        <v>344</v>
      </c>
      <c r="CB8" s="11">
        <v>263</v>
      </c>
    </row>
    <row r="9" spans="2:80" x14ac:dyDescent="0.35">
      <c r="B9" s="17" t="s">
        <v>158</v>
      </c>
      <c r="C9" s="16">
        <v>0.96736861521734296</v>
      </c>
      <c r="D9" s="16">
        <v>0.97973913800970602</v>
      </c>
      <c r="E9" s="16">
        <v>0.95718470825902602</v>
      </c>
      <c r="F9" s="16"/>
      <c r="G9" s="16">
        <v>0.88896634721499601</v>
      </c>
      <c r="H9" s="16">
        <v>0.92155957245197095</v>
      </c>
      <c r="I9" s="16">
        <v>0.99062673858552397</v>
      </c>
      <c r="J9" s="16"/>
      <c r="K9" s="16">
        <v>0.986517060843491</v>
      </c>
      <c r="L9" s="16">
        <v>0.98798408245614</v>
      </c>
      <c r="M9" s="16">
        <v>1</v>
      </c>
      <c r="N9" s="16">
        <v>0.90963263943128703</v>
      </c>
      <c r="O9" s="16"/>
      <c r="P9" s="16">
        <v>0.95240988881056998</v>
      </c>
      <c r="Q9" s="16">
        <v>0.98755559921604796</v>
      </c>
      <c r="R9" s="16">
        <v>0.96654015785199499</v>
      </c>
      <c r="S9" s="16">
        <v>1</v>
      </c>
      <c r="T9" s="16">
        <v>0.93158456773665999</v>
      </c>
      <c r="U9" s="16">
        <v>0.96260811421409798</v>
      </c>
      <c r="V9" s="16">
        <v>0.97863080270985103</v>
      </c>
      <c r="W9" s="16">
        <v>1</v>
      </c>
      <c r="X9" s="16">
        <v>0.95280076967128102</v>
      </c>
      <c r="Y9" s="16">
        <v>0.94731097391546404</v>
      </c>
      <c r="Z9" s="16">
        <v>0.97050313983562797</v>
      </c>
      <c r="AA9" s="16">
        <v>1</v>
      </c>
      <c r="AB9" s="16"/>
      <c r="AC9" s="16">
        <v>0.93964429320217202</v>
      </c>
      <c r="AD9" s="16">
        <v>0.98021959857214902</v>
      </c>
      <c r="AE9" s="16">
        <v>0.98844336242245401</v>
      </c>
      <c r="AF9" s="16">
        <v>0.98436123339534098</v>
      </c>
      <c r="AG9" s="16"/>
      <c r="AH9" s="16">
        <v>0.96323558077617999</v>
      </c>
      <c r="AI9" s="16">
        <v>0.98229569664886296</v>
      </c>
      <c r="AJ9" s="16">
        <v>1</v>
      </c>
      <c r="AK9" s="16">
        <v>0.91699878713449201</v>
      </c>
      <c r="AL9" s="16"/>
      <c r="AM9" s="16">
        <v>0.97934475398641796</v>
      </c>
      <c r="AN9" s="16">
        <v>0.97146561944114196</v>
      </c>
      <c r="AO9" s="16">
        <v>0.85992865507398097</v>
      </c>
      <c r="AP9" s="16"/>
      <c r="AQ9" s="16">
        <v>0.982211753875187</v>
      </c>
      <c r="AR9" s="16">
        <v>0.94706823839292298</v>
      </c>
      <c r="AS9" s="16">
        <v>0.98150698995518504</v>
      </c>
      <c r="AT9" s="16">
        <v>0.93560043064291898</v>
      </c>
      <c r="AU9" s="16">
        <v>0.92748722589898203</v>
      </c>
      <c r="AV9" s="16"/>
      <c r="AW9" s="16">
        <v>1</v>
      </c>
      <c r="AX9" s="16">
        <v>0.99634730095957902</v>
      </c>
      <c r="AY9" s="16">
        <v>0.99634730095957902</v>
      </c>
      <c r="AZ9" s="16" t="s">
        <v>137</v>
      </c>
      <c r="BA9" s="16" t="s">
        <v>137</v>
      </c>
      <c r="BB9" s="16" t="s">
        <v>137</v>
      </c>
      <c r="BC9" s="16">
        <v>1</v>
      </c>
      <c r="BD9" s="16">
        <v>0.71481068189786201</v>
      </c>
      <c r="BE9" s="16">
        <v>0.81757696791174606</v>
      </c>
      <c r="BF9" s="16"/>
      <c r="BG9" s="16">
        <v>0.98958793549297697</v>
      </c>
      <c r="BH9" s="16">
        <v>0.94869258758994202</v>
      </c>
      <c r="BI9" s="16">
        <v>0.84404973878800105</v>
      </c>
      <c r="BJ9" s="16">
        <v>0.88324990993708397</v>
      </c>
      <c r="BK9" s="16">
        <v>0.94578638404422499</v>
      </c>
      <c r="BL9" s="16">
        <v>0.73740719815235201</v>
      </c>
      <c r="BM9" s="16"/>
      <c r="BN9" s="16">
        <v>0.94538456964345496</v>
      </c>
      <c r="BO9" s="16">
        <v>0.94644713242031397</v>
      </c>
      <c r="BP9" s="16">
        <v>0.98081814216570495</v>
      </c>
      <c r="BQ9" s="16">
        <v>0.99350656255817604</v>
      </c>
      <c r="BR9" s="16">
        <v>0.97990028681323005</v>
      </c>
      <c r="BS9" s="16">
        <v>0.97630755530926505</v>
      </c>
      <c r="BT9" s="16"/>
      <c r="BU9" s="16">
        <v>0.97076956196615205</v>
      </c>
      <c r="BV9" s="16">
        <v>0.95874969514149799</v>
      </c>
      <c r="BW9" s="16"/>
      <c r="BX9" s="16">
        <v>0.96892702704290401</v>
      </c>
      <c r="BY9" s="16">
        <v>0.96568316464618997</v>
      </c>
      <c r="BZ9" s="16"/>
      <c r="CA9" s="16">
        <v>0.95378852250400903</v>
      </c>
      <c r="CB9" s="16">
        <v>0.98943300821847902</v>
      </c>
    </row>
    <row r="10" spans="2:80" x14ac:dyDescent="0.35">
      <c r="B10" s="24" t="s">
        <v>159</v>
      </c>
      <c r="C10" s="18">
        <v>3.2631384782657397E-2</v>
      </c>
      <c r="D10" s="18">
        <v>2.0260861990294299E-2</v>
      </c>
      <c r="E10" s="18">
        <v>4.28152917409736E-2</v>
      </c>
      <c r="F10" s="18"/>
      <c r="G10" s="18">
        <v>0.111033652785004</v>
      </c>
      <c r="H10" s="18">
        <v>7.8440427548029601E-2</v>
      </c>
      <c r="I10" s="18">
        <v>9.3732614144754704E-3</v>
      </c>
      <c r="J10" s="18"/>
      <c r="K10" s="18">
        <v>1.3482939156508699E-2</v>
      </c>
      <c r="L10" s="18">
        <v>1.201591754386E-2</v>
      </c>
      <c r="M10" s="18">
        <v>0</v>
      </c>
      <c r="N10" s="18">
        <v>9.0367360568712696E-2</v>
      </c>
      <c r="O10" s="18"/>
      <c r="P10" s="18">
        <v>4.7590111189429803E-2</v>
      </c>
      <c r="Q10" s="18">
        <v>1.24444007839525E-2</v>
      </c>
      <c r="R10" s="18">
        <v>3.3459842148004501E-2</v>
      </c>
      <c r="S10" s="18">
        <v>0</v>
      </c>
      <c r="T10" s="18">
        <v>6.8415432263340598E-2</v>
      </c>
      <c r="U10" s="18">
        <v>3.73918857859016E-2</v>
      </c>
      <c r="V10" s="18">
        <v>2.13691972901493E-2</v>
      </c>
      <c r="W10" s="18">
        <v>0</v>
      </c>
      <c r="X10" s="18">
        <v>4.71992303287187E-2</v>
      </c>
      <c r="Y10" s="18">
        <v>5.2689026084535601E-2</v>
      </c>
      <c r="Z10" s="18">
        <v>2.94968601643723E-2</v>
      </c>
      <c r="AA10" s="18">
        <v>0</v>
      </c>
      <c r="AB10" s="18"/>
      <c r="AC10" s="18">
        <v>6.0355706797828201E-2</v>
      </c>
      <c r="AD10" s="18">
        <v>1.9780401427851299E-2</v>
      </c>
      <c r="AE10" s="18">
        <v>1.1556637577546301E-2</v>
      </c>
      <c r="AF10" s="18">
        <v>1.5638766604658599E-2</v>
      </c>
      <c r="AG10" s="18"/>
      <c r="AH10" s="18">
        <v>3.6764419223819698E-2</v>
      </c>
      <c r="AI10" s="18">
        <v>1.7704303351136999E-2</v>
      </c>
      <c r="AJ10" s="18">
        <v>0</v>
      </c>
      <c r="AK10" s="18">
        <v>8.3001212865507906E-2</v>
      </c>
      <c r="AL10" s="18"/>
      <c r="AM10" s="18">
        <v>2.0655246013581999E-2</v>
      </c>
      <c r="AN10" s="18">
        <v>2.8534380558858499E-2</v>
      </c>
      <c r="AO10" s="18">
        <v>0.140071344926019</v>
      </c>
      <c r="AP10" s="18"/>
      <c r="AQ10" s="18">
        <v>1.7788246124812598E-2</v>
      </c>
      <c r="AR10" s="18">
        <v>5.2931761607077098E-2</v>
      </c>
      <c r="AS10" s="18">
        <v>1.8493010044814601E-2</v>
      </c>
      <c r="AT10" s="18">
        <v>6.4399569357081105E-2</v>
      </c>
      <c r="AU10" s="18">
        <v>7.2512774101017599E-2</v>
      </c>
      <c r="AV10" s="18"/>
      <c r="AW10" s="18">
        <v>0</v>
      </c>
      <c r="AX10" s="18">
        <v>3.6526990404214602E-3</v>
      </c>
      <c r="AY10" s="18">
        <v>3.6526990404214602E-3</v>
      </c>
      <c r="AZ10" s="18" t="s">
        <v>137</v>
      </c>
      <c r="BA10" s="18" t="s">
        <v>137</v>
      </c>
      <c r="BB10" s="18" t="s">
        <v>137</v>
      </c>
      <c r="BC10" s="18">
        <v>0</v>
      </c>
      <c r="BD10" s="18">
        <v>0.28518931810213799</v>
      </c>
      <c r="BE10" s="18">
        <v>0.182423032088254</v>
      </c>
      <c r="BF10" s="18"/>
      <c r="BG10" s="18">
        <v>1.04120645070233E-2</v>
      </c>
      <c r="BH10" s="18">
        <v>5.1307412410058303E-2</v>
      </c>
      <c r="BI10" s="18">
        <v>0.15595026121199901</v>
      </c>
      <c r="BJ10" s="18">
        <v>0.11675009006291601</v>
      </c>
      <c r="BK10" s="18">
        <v>5.4213615955775202E-2</v>
      </c>
      <c r="BL10" s="18">
        <v>0.26259280184764799</v>
      </c>
      <c r="BM10" s="18"/>
      <c r="BN10" s="18">
        <v>5.4615430356545397E-2</v>
      </c>
      <c r="BO10" s="18">
        <v>5.3552867579685602E-2</v>
      </c>
      <c r="BP10" s="18">
        <v>1.9181857834295199E-2</v>
      </c>
      <c r="BQ10" s="18">
        <v>6.4934374418236301E-3</v>
      </c>
      <c r="BR10" s="18">
        <v>2.0099713186769501E-2</v>
      </c>
      <c r="BS10" s="18">
        <v>2.3692444690735299E-2</v>
      </c>
      <c r="BT10" s="18"/>
      <c r="BU10" s="18">
        <v>2.9230438033847998E-2</v>
      </c>
      <c r="BV10" s="18">
        <v>4.1250304858501501E-2</v>
      </c>
      <c r="BW10" s="18"/>
      <c r="BX10" s="18">
        <v>3.1072972957096399E-2</v>
      </c>
      <c r="BY10" s="18">
        <v>3.4316835353809701E-2</v>
      </c>
      <c r="BZ10" s="18"/>
      <c r="CA10" s="18">
        <v>4.6211477495991402E-2</v>
      </c>
      <c r="CB10" s="18">
        <v>1.05669917815209E-2</v>
      </c>
    </row>
    <row r="11" spans="2:80" x14ac:dyDescent="0.35">
      <c r="B11" t="s">
        <v>500</v>
      </c>
    </row>
    <row r="12" spans="2:80" x14ac:dyDescent="0.35">
      <c r="B12" t="s">
        <v>101</v>
      </c>
    </row>
    <row r="13" spans="2:80" x14ac:dyDescent="0.35">
      <c r="B13" t="s">
        <v>102</v>
      </c>
    </row>
    <row r="15" spans="2:80" x14ac:dyDescent="0.35">
      <c r="B15"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CB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260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158</v>
      </c>
      <c r="C9" s="16">
        <v>0.90450994964404796</v>
      </c>
      <c r="D9" s="16">
        <v>0.93791228660534998</v>
      </c>
      <c r="E9" s="16">
        <v>0.87636386901443597</v>
      </c>
      <c r="F9" s="16"/>
      <c r="G9" s="16">
        <v>0.38181665591764002</v>
      </c>
      <c r="H9" s="16">
        <v>0.75825611129933801</v>
      </c>
      <c r="I9" s="16">
        <v>0.99516589284817103</v>
      </c>
      <c r="J9" s="16"/>
      <c r="K9" s="16">
        <v>0.94441419919939995</v>
      </c>
      <c r="L9" s="16">
        <v>0.95177740630266505</v>
      </c>
      <c r="M9" s="16">
        <v>0.91043128839296705</v>
      </c>
      <c r="N9" s="16">
        <v>0.79518965194199098</v>
      </c>
      <c r="O9" s="16"/>
      <c r="P9" s="16">
        <v>0.84821310345127499</v>
      </c>
      <c r="Q9" s="16">
        <v>0.88105379042827303</v>
      </c>
      <c r="R9" s="16">
        <v>0.88073685600143303</v>
      </c>
      <c r="S9" s="16">
        <v>0.91923709037621304</v>
      </c>
      <c r="T9" s="16">
        <v>0.90513133746040297</v>
      </c>
      <c r="U9" s="16">
        <v>0.88642569315602904</v>
      </c>
      <c r="V9" s="16">
        <v>0.94392231932581605</v>
      </c>
      <c r="W9" s="16">
        <v>0.87165903632160502</v>
      </c>
      <c r="X9" s="16">
        <v>0.97601032798315401</v>
      </c>
      <c r="Y9" s="16">
        <v>0.90822967443798597</v>
      </c>
      <c r="Z9" s="16">
        <v>0.88479980749141596</v>
      </c>
      <c r="AA9" s="16">
        <v>1</v>
      </c>
      <c r="AB9" s="16"/>
      <c r="AC9" s="16">
        <v>0.80845633266901096</v>
      </c>
      <c r="AD9" s="16">
        <v>0.95055157765210196</v>
      </c>
      <c r="AE9" s="16">
        <v>0.95281849779113104</v>
      </c>
      <c r="AF9" s="16">
        <v>0.91440420871342998</v>
      </c>
      <c r="AG9" s="16"/>
      <c r="AH9" s="16">
        <v>0.88617451804918201</v>
      </c>
      <c r="AI9" s="16">
        <v>0.91841491303280798</v>
      </c>
      <c r="AJ9" s="16">
        <v>0.93553730151254999</v>
      </c>
      <c r="AK9" s="16">
        <v>1</v>
      </c>
      <c r="AL9" s="16"/>
      <c r="AM9" s="16">
        <v>0.91785551208942395</v>
      </c>
      <c r="AN9" s="16">
        <v>0.90791746126057304</v>
      </c>
      <c r="AO9" s="16">
        <v>0.726083951839254</v>
      </c>
      <c r="AP9" s="16"/>
      <c r="AQ9" s="16">
        <v>0.94172864739007101</v>
      </c>
      <c r="AR9" s="16">
        <v>0.81703600846603597</v>
      </c>
      <c r="AS9" s="16">
        <v>0.926028906184033</v>
      </c>
      <c r="AT9" s="16">
        <v>1</v>
      </c>
      <c r="AU9" s="16">
        <v>0.78547245953918998</v>
      </c>
      <c r="AV9" s="16"/>
      <c r="AW9" s="16">
        <v>1</v>
      </c>
      <c r="AX9" s="16">
        <v>1</v>
      </c>
      <c r="AY9" s="16">
        <v>1</v>
      </c>
      <c r="AZ9" s="16" t="s">
        <v>137</v>
      </c>
      <c r="BA9" s="16" t="s">
        <v>137</v>
      </c>
      <c r="BB9" s="16" t="s">
        <v>137</v>
      </c>
      <c r="BC9" s="16">
        <v>0.39561601649745698</v>
      </c>
      <c r="BD9" s="16">
        <v>0.34189619083089701</v>
      </c>
      <c r="BE9" s="16">
        <v>0.25031098484455999</v>
      </c>
      <c r="BF9" s="16"/>
      <c r="BG9" s="16">
        <v>0.96001824399971702</v>
      </c>
      <c r="BH9" s="16">
        <v>0.70608635640087303</v>
      </c>
      <c r="BI9" s="16">
        <v>0.48443076444064997</v>
      </c>
      <c r="BJ9" s="16">
        <v>0.80388474796213005</v>
      </c>
      <c r="BK9" s="16">
        <v>0.86552372653382104</v>
      </c>
      <c r="BL9" s="16">
        <v>0.82859855962127804</v>
      </c>
      <c r="BM9" s="16"/>
      <c r="BN9" s="16">
        <v>0.74671705006644595</v>
      </c>
      <c r="BO9" s="16">
        <v>0.94812660676340299</v>
      </c>
      <c r="BP9" s="16">
        <v>0.86419246520315596</v>
      </c>
      <c r="BQ9" s="16">
        <v>0.93978120333147497</v>
      </c>
      <c r="BR9" s="16">
        <v>0.90176988914562195</v>
      </c>
      <c r="BS9" s="16">
        <v>0.90302346669243605</v>
      </c>
      <c r="BT9" s="16"/>
      <c r="BU9" s="16">
        <v>0.906006575328001</v>
      </c>
      <c r="BV9" s="16">
        <v>0.90066954375088404</v>
      </c>
      <c r="BW9" s="16"/>
      <c r="BX9" s="16">
        <v>0.93642890709317705</v>
      </c>
      <c r="BY9" s="16">
        <v>0.86987305940621196</v>
      </c>
      <c r="BZ9" s="16"/>
      <c r="CA9" s="16">
        <v>0.87605919469007298</v>
      </c>
      <c r="CB9" s="16">
        <v>0.93974381777259797</v>
      </c>
    </row>
    <row r="10" spans="2:80" x14ac:dyDescent="0.35">
      <c r="B10" s="17" t="s">
        <v>159</v>
      </c>
      <c r="C10" s="16">
        <v>7.0364695724787693E-2</v>
      </c>
      <c r="D10" s="16">
        <v>4.8114109702728697E-2</v>
      </c>
      <c r="E10" s="16">
        <v>8.9113886506215406E-2</v>
      </c>
      <c r="F10" s="16"/>
      <c r="G10" s="16">
        <v>0.43255796588635398</v>
      </c>
      <c r="H10" s="16">
        <v>0.18750733101706599</v>
      </c>
      <c r="I10" s="16">
        <v>2.3820245570215998E-3</v>
      </c>
      <c r="J10" s="16"/>
      <c r="K10" s="16">
        <v>4.7449010914469097E-2</v>
      </c>
      <c r="L10" s="16">
        <v>3.1611829728261098E-2</v>
      </c>
      <c r="M10" s="16">
        <v>5.0715676556030799E-2</v>
      </c>
      <c r="N10" s="16">
        <v>0.152126071286345</v>
      </c>
      <c r="O10" s="16"/>
      <c r="P10" s="16">
        <v>0.15178689654872601</v>
      </c>
      <c r="Q10" s="16">
        <v>9.1145544662333794E-2</v>
      </c>
      <c r="R10" s="16">
        <v>0.10170321292163199</v>
      </c>
      <c r="S10" s="16">
        <v>4.12023736065361E-2</v>
      </c>
      <c r="T10" s="16">
        <v>4.6906625682843997E-2</v>
      </c>
      <c r="U10" s="16">
        <v>5.6775158151437098E-2</v>
      </c>
      <c r="V10" s="16">
        <v>3.6976349635141799E-2</v>
      </c>
      <c r="W10" s="16">
        <v>4.3292694655384899E-2</v>
      </c>
      <c r="X10" s="16">
        <v>2.3989672016845799E-2</v>
      </c>
      <c r="Y10" s="16">
        <v>7.3782531464789997E-2</v>
      </c>
      <c r="Z10" s="16">
        <v>8.71278788257282E-2</v>
      </c>
      <c r="AA10" s="16">
        <v>0</v>
      </c>
      <c r="AB10" s="16"/>
      <c r="AC10" s="16">
        <v>0.14299530235149199</v>
      </c>
      <c r="AD10" s="16">
        <v>3.0591369594115399E-2</v>
      </c>
      <c r="AE10" s="16">
        <v>3.64725547669498E-2</v>
      </c>
      <c r="AF10" s="16">
        <v>6.9268625427024805E-2</v>
      </c>
      <c r="AG10" s="16"/>
      <c r="AH10" s="16">
        <v>7.9630180823637695E-2</v>
      </c>
      <c r="AI10" s="16">
        <v>7.0519949510948796E-2</v>
      </c>
      <c r="AJ10" s="16">
        <v>4.65374428097379E-2</v>
      </c>
      <c r="AK10" s="16">
        <v>0</v>
      </c>
      <c r="AL10" s="16"/>
      <c r="AM10" s="16">
        <v>6.5385355690249905E-2</v>
      </c>
      <c r="AN10" s="16">
        <v>5.1329543617125398E-2</v>
      </c>
      <c r="AO10" s="16">
        <v>0.273916048160746</v>
      </c>
      <c r="AP10" s="16"/>
      <c r="AQ10" s="16">
        <v>3.7975258189838497E-2</v>
      </c>
      <c r="AR10" s="16">
        <v>0.13146027297806401</v>
      </c>
      <c r="AS10" s="16">
        <v>5.7178828986150898E-2</v>
      </c>
      <c r="AT10" s="16">
        <v>0</v>
      </c>
      <c r="AU10" s="16">
        <v>0.21452754046080999</v>
      </c>
      <c r="AV10" s="16"/>
      <c r="AW10" s="16">
        <v>0</v>
      </c>
      <c r="AX10" s="16">
        <v>0</v>
      </c>
      <c r="AY10" s="16">
        <v>0</v>
      </c>
      <c r="AZ10" s="16" t="s">
        <v>137</v>
      </c>
      <c r="BA10" s="16" t="s">
        <v>137</v>
      </c>
      <c r="BB10" s="16" t="s">
        <v>137</v>
      </c>
      <c r="BC10" s="16">
        <v>0.49429865052885302</v>
      </c>
      <c r="BD10" s="16">
        <v>0.50031484554222205</v>
      </c>
      <c r="BE10" s="16">
        <v>0.52955918461381601</v>
      </c>
      <c r="BF10" s="16"/>
      <c r="BG10" s="16">
        <v>2.3044839235397001E-2</v>
      </c>
      <c r="BH10" s="16">
        <v>0.179806402124879</v>
      </c>
      <c r="BI10" s="16">
        <v>0.47438223114490402</v>
      </c>
      <c r="BJ10" s="16">
        <v>0.17323482608351401</v>
      </c>
      <c r="BK10" s="16">
        <v>0.109024472715418</v>
      </c>
      <c r="BL10" s="16">
        <v>0.17140144037872199</v>
      </c>
      <c r="BM10" s="16"/>
      <c r="BN10" s="16">
        <v>0.22737008754899299</v>
      </c>
      <c r="BO10" s="16">
        <v>3.3319203623988998E-2</v>
      </c>
      <c r="BP10" s="16">
        <v>0.113834966486428</v>
      </c>
      <c r="BQ10" s="16">
        <v>1.9539544912457601E-2</v>
      </c>
      <c r="BR10" s="16">
        <v>7.0969374150605793E-2</v>
      </c>
      <c r="BS10" s="16">
        <v>9.6976533307564297E-2</v>
      </c>
      <c r="BT10" s="16"/>
      <c r="BU10" s="16">
        <v>7.6799702377809198E-2</v>
      </c>
      <c r="BV10" s="16">
        <v>5.3852191804944903E-2</v>
      </c>
      <c r="BW10" s="16"/>
      <c r="BX10" s="16">
        <v>4.8447805801633E-2</v>
      </c>
      <c r="BY10" s="16">
        <v>9.4147831869910506E-2</v>
      </c>
      <c r="BZ10" s="16"/>
      <c r="CA10" s="16">
        <v>9.2902769237202004E-2</v>
      </c>
      <c r="CB10" s="16">
        <v>4.2412014637862497E-2</v>
      </c>
    </row>
    <row r="11" spans="2:80" x14ac:dyDescent="0.35">
      <c r="B11" s="17" t="s">
        <v>177</v>
      </c>
      <c r="C11" s="18">
        <v>2.5125354631164599E-2</v>
      </c>
      <c r="D11" s="18">
        <v>1.39736036919212E-2</v>
      </c>
      <c r="E11" s="18">
        <v>3.4522244479348999E-2</v>
      </c>
      <c r="F11" s="18"/>
      <c r="G11" s="18">
        <v>0.185625378196006</v>
      </c>
      <c r="H11" s="18">
        <v>5.4236557683596101E-2</v>
      </c>
      <c r="I11" s="18">
        <v>2.45208259480772E-3</v>
      </c>
      <c r="J11" s="18"/>
      <c r="K11" s="18">
        <v>8.1367898861311808E-3</v>
      </c>
      <c r="L11" s="18">
        <v>1.6610763969073999E-2</v>
      </c>
      <c r="M11" s="18">
        <v>3.8853035051002398E-2</v>
      </c>
      <c r="N11" s="18">
        <v>5.26842767716647E-2</v>
      </c>
      <c r="O11" s="18"/>
      <c r="P11" s="18">
        <v>0</v>
      </c>
      <c r="Q11" s="18">
        <v>2.7800664909393199E-2</v>
      </c>
      <c r="R11" s="18">
        <v>1.7559931076934199E-2</v>
      </c>
      <c r="S11" s="18">
        <v>3.9560536017251201E-2</v>
      </c>
      <c r="T11" s="18">
        <v>4.7962036856752897E-2</v>
      </c>
      <c r="U11" s="18">
        <v>5.6799148692533899E-2</v>
      </c>
      <c r="V11" s="18">
        <v>1.9101331039041599E-2</v>
      </c>
      <c r="W11" s="18">
        <v>8.5048269023009604E-2</v>
      </c>
      <c r="X11" s="18">
        <v>0</v>
      </c>
      <c r="Y11" s="18">
        <v>1.7987794097223501E-2</v>
      </c>
      <c r="Z11" s="18">
        <v>2.8072313682856301E-2</v>
      </c>
      <c r="AA11" s="18">
        <v>0</v>
      </c>
      <c r="AB11" s="18"/>
      <c r="AC11" s="18">
        <v>4.8548364979497299E-2</v>
      </c>
      <c r="AD11" s="18">
        <v>1.8857052753783101E-2</v>
      </c>
      <c r="AE11" s="18">
        <v>1.07089474419191E-2</v>
      </c>
      <c r="AF11" s="18">
        <v>1.63271658595457E-2</v>
      </c>
      <c r="AG11" s="18"/>
      <c r="AH11" s="18">
        <v>3.4195301127180097E-2</v>
      </c>
      <c r="AI11" s="18">
        <v>1.10651374562434E-2</v>
      </c>
      <c r="AJ11" s="18">
        <v>1.7925255677712498E-2</v>
      </c>
      <c r="AK11" s="18">
        <v>0</v>
      </c>
      <c r="AL11" s="18"/>
      <c r="AM11" s="18">
        <v>1.6759132220326101E-2</v>
      </c>
      <c r="AN11" s="18">
        <v>4.07529951223016E-2</v>
      </c>
      <c r="AO11" s="18">
        <v>0</v>
      </c>
      <c r="AP11" s="18"/>
      <c r="AQ11" s="18">
        <v>2.0296094420090699E-2</v>
      </c>
      <c r="AR11" s="18">
        <v>5.1503718555899899E-2</v>
      </c>
      <c r="AS11" s="18">
        <v>1.6792264829816401E-2</v>
      </c>
      <c r="AT11" s="18">
        <v>0</v>
      </c>
      <c r="AU11" s="18">
        <v>0</v>
      </c>
      <c r="AV11" s="18"/>
      <c r="AW11" s="18">
        <v>0</v>
      </c>
      <c r="AX11" s="18">
        <v>0</v>
      </c>
      <c r="AY11" s="18">
        <v>0</v>
      </c>
      <c r="AZ11" s="18" t="s">
        <v>137</v>
      </c>
      <c r="BA11" s="18" t="s">
        <v>137</v>
      </c>
      <c r="BB11" s="18" t="s">
        <v>137</v>
      </c>
      <c r="BC11" s="18">
        <v>0.11008533297369</v>
      </c>
      <c r="BD11" s="18">
        <v>0.157788963626881</v>
      </c>
      <c r="BE11" s="18">
        <v>0.22012983054162399</v>
      </c>
      <c r="BF11" s="18"/>
      <c r="BG11" s="18">
        <v>1.6936916764886401E-2</v>
      </c>
      <c r="BH11" s="18">
        <v>0.114107241474248</v>
      </c>
      <c r="BI11" s="18">
        <v>4.1187004414446601E-2</v>
      </c>
      <c r="BJ11" s="18">
        <v>2.2880425954355799E-2</v>
      </c>
      <c r="BK11" s="18">
        <v>2.5451800750760301E-2</v>
      </c>
      <c r="BL11" s="18">
        <v>0</v>
      </c>
      <c r="BM11" s="18"/>
      <c r="BN11" s="18">
        <v>2.5912862384561201E-2</v>
      </c>
      <c r="BO11" s="18">
        <v>1.8554189612607699E-2</v>
      </c>
      <c r="BP11" s="18">
        <v>2.1972568310415701E-2</v>
      </c>
      <c r="BQ11" s="18">
        <v>4.0679251756067299E-2</v>
      </c>
      <c r="BR11" s="18">
        <v>2.7260736703772E-2</v>
      </c>
      <c r="BS11" s="18">
        <v>0</v>
      </c>
      <c r="BT11" s="18"/>
      <c r="BU11" s="18">
        <v>1.7193722294190202E-2</v>
      </c>
      <c r="BV11" s="18">
        <v>4.5478264444170698E-2</v>
      </c>
      <c r="BW11" s="18"/>
      <c r="BX11" s="18">
        <v>1.5123287105189599E-2</v>
      </c>
      <c r="BY11" s="18">
        <v>3.5979108723877398E-2</v>
      </c>
      <c r="BZ11" s="18"/>
      <c r="CA11" s="18">
        <v>3.1038036072724901E-2</v>
      </c>
      <c r="CB11" s="18">
        <v>1.7844167589539699E-2</v>
      </c>
    </row>
    <row r="12" spans="2:80" x14ac:dyDescent="0.35">
      <c r="B12" s="15" t="s">
        <v>501</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B17"/>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264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261</v>
      </c>
      <c r="C9" s="16">
        <v>0.60862675704195901</v>
      </c>
      <c r="D9" s="16">
        <v>0.66860715951949301</v>
      </c>
      <c r="E9" s="16">
        <v>0.55808498667765405</v>
      </c>
      <c r="F9" s="16"/>
      <c r="G9" s="16">
        <v>0.82412382480218005</v>
      </c>
      <c r="H9" s="16">
        <v>0.88074352537579903</v>
      </c>
      <c r="I9" s="16">
        <v>0.50201419043178397</v>
      </c>
      <c r="J9" s="16"/>
      <c r="K9" s="16">
        <v>0.66129750828148903</v>
      </c>
      <c r="L9" s="16">
        <v>0.58626058973158002</v>
      </c>
      <c r="M9" s="16">
        <v>0.64806360907876004</v>
      </c>
      <c r="N9" s="16">
        <v>0.54213324933532903</v>
      </c>
      <c r="O9" s="16"/>
      <c r="P9" s="16">
        <v>0.52200112221823802</v>
      </c>
      <c r="Q9" s="16">
        <v>0.64467634719342803</v>
      </c>
      <c r="R9" s="16">
        <v>0.54620852465034397</v>
      </c>
      <c r="S9" s="16">
        <v>0.62036553439648201</v>
      </c>
      <c r="T9" s="16">
        <v>0.66517430720947202</v>
      </c>
      <c r="U9" s="16">
        <v>0.68315505430831103</v>
      </c>
      <c r="V9" s="16">
        <v>0.61907214724416104</v>
      </c>
      <c r="W9" s="16">
        <v>0.71828126619729404</v>
      </c>
      <c r="X9" s="16">
        <v>0.55889787934032398</v>
      </c>
      <c r="Y9" s="16">
        <v>0.63369067284494296</v>
      </c>
      <c r="Z9" s="16">
        <v>0.58476799898309295</v>
      </c>
      <c r="AA9" s="16">
        <v>0.65588461579248303</v>
      </c>
      <c r="AB9" s="16"/>
      <c r="AC9" s="16">
        <v>0.55175302430930995</v>
      </c>
      <c r="AD9" s="16">
        <v>0.59953922962845896</v>
      </c>
      <c r="AE9" s="16">
        <v>0.69879999193957798</v>
      </c>
      <c r="AF9" s="16">
        <v>0.72833284064811699</v>
      </c>
      <c r="AG9" s="16"/>
      <c r="AH9" s="16">
        <v>0.59386138715600401</v>
      </c>
      <c r="AI9" s="16">
        <v>0.64015036388580604</v>
      </c>
      <c r="AJ9" s="16">
        <v>0.70002471931364396</v>
      </c>
      <c r="AK9" s="16">
        <v>0.522157946771584</v>
      </c>
      <c r="AL9" s="16"/>
      <c r="AM9" s="16">
        <v>0.58400526765924099</v>
      </c>
      <c r="AN9" s="16">
        <v>0.63340838887850803</v>
      </c>
      <c r="AO9" s="16">
        <v>0.72346860941902502</v>
      </c>
      <c r="AP9" s="16"/>
      <c r="AQ9" s="16">
        <v>0.58451446578138899</v>
      </c>
      <c r="AR9" s="16">
        <v>0.62381203455612599</v>
      </c>
      <c r="AS9" s="16">
        <v>0.63911485171354299</v>
      </c>
      <c r="AT9" s="16">
        <v>0.51679263010906196</v>
      </c>
      <c r="AU9" s="16">
        <v>0.69794597206783304</v>
      </c>
      <c r="AV9" s="16"/>
      <c r="AW9" s="16">
        <v>0.38223680801302601</v>
      </c>
      <c r="AX9" s="16">
        <v>0.499370357125897</v>
      </c>
      <c r="AY9" s="16">
        <v>0.499370357125897</v>
      </c>
      <c r="AZ9" s="16" t="s">
        <v>137</v>
      </c>
      <c r="BA9" s="16" t="s">
        <v>137</v>
      </c>
      <c r="BB9" s="16" t="s">
        <v>137</v>
      </c>
      <c r="BC9" s="16">
        <v>0.721468964314112</v>
      </c>
      <c r="BD9" s="16">
        <v>0.70178101487439604</v>
      </c>
      <c r="BE9" s="16">
        <v>0.78015290838319695</v>
      </c>
      <c r="BF9" s="16"/>
      <c r="BG9" s="16">
        <v>0.61213525758488996</v>
      </c>
      <c r="BH9" s="16">
        <v>0.84399967509777296</v>
      </c>
      <c r="BI9" s="16">
        <v>0.494266955591044</v>
      </c>
      <c r="BJ9" s="16">
        <v>0.57679064391763601</v>
      </c>
      <c r="BK9" s="16">
        <v>0.395793296270739</v>
      </c>
      <c r="BL9" s="16">
        <v>0.62042313691636097</v>
      </c>
      <c r="BM9" s="16"/>
      <c r="BN9" s="16">
        <v>0.60128443337313697</v>
      </c>
      <c r="BO9" s="16">
        <v>0.62739125488331504</v>
      </c>
      <c r="BP9" s="16">
        <v>0.672353548758446</v>
      </c>
      <c r="BQ9" s="16">
        <v>0.54908260811348397</v>
      </c>
      <c r="BR9" s="16">
        <v>0.607665918605508</v>
      </c>
      <c r="BS9" s="16">
        <v>0.654476140887567</v>
      </c>
      <c r="BT9" s="16"/>
      <c r="BU9" s="16">
        <v>0.56142817784401999</v>
      </c>
      <c r="BV9" s="16">
        <v>0.72974034185092296</v>
      </c>
      <c r="BW9" s="16"/>
      <c r="BX9" s="16">
        <v>0.50105638590615098</v>
      </c>
      <c r="BY9" s="16">
        <v>0.72535685838729003</v>
      </c>
      <c r="BZ9" s="16"/>
      <c r="CA9" s="16">
        <v>0.59599440448983898</v>
      </c>
      <c r="CB9" s="16">
        <v>0.62573392137752004</v>
      </c>
    </row>
    <row r="10" spans="2:80" ht="58" x14ac:dyDescent="0.35">
      <c r="B10" s="17" t="s">
        <v>262</v>
      </c>
      <c r="C10" s="16">
        <v>7.5900910605103997E-2</v>
      </c>
      <c r="D10" s="16">
        <v>5.0769656953126303E-2</v>
      </c>
      <c r="E10" s="16">
        <v>9.7077461588087E-2</v>
      </c>
      <c r="F10" s="16"/>
      <c r="G10" s="16">
        <v>0</v>
      </c>
      <c r="H10" s="16">
        <v>1.6874733431407801E-2</v>
      </c>
      <c r="I10" s="16">
        <v>0.10141699860254801</v>
      </c>
      <c r="J10" s="16"/>
      <c r="K10" s="16">
        <v>6.4111001849878002E-2</v>
      </c>
      <c r="L10" s="16">
        <v>0.108732782045718</v>
      </c>
      <c r="M10" s="16">
        <v>3.9978286749631199E-2</v>
      </c>
      <c r="N10" s="16">
        <v>7.4016562525046403E-2</v>
      </c>
      <c r="O10" s="16"/>
      <c r="P10" s="16">
        <v>3.4429865018608202E-2</v>
      </c>
      <c r="Q10" s="16">
        <v>8.6230472812183198E-2</v>
      </c>
      <c r="R10" s="16">
        <v>9.6274228134977199E-2</v>
      </c>
      <c r="S10" s="16">
        <v>8.8915323153216902E-2</v>
      </c>
      <c r="T10" s="16">
        <v>5.2846516373065401E-2</v>
      </c>
      <c r="U10" s="16">
        <v>8.5186655658615107E-2</v>
      </c>
      <c r="V10" s="16">
        <v>0.105951967756776</v>
      </c>
      <c r="W10" s="16">
        <v>0</v>
      </c>
      <c r="X10" s="16">
        <v>0.10839947162277</v>
      </c>
      <c r="Y10" s="16">
        <v>2.0804497341469198E-2</v>
      </c>
      <c r="Z10" s="16">
        <v>0.100269221402994</v>
      </c>
      <c r="AA10" s="16">
        <v>0.118279011144359</v>
      </c>
      <c r="AB10" s="16"/>
      <c r="AC10" s="16">
        <v>8.8179114928594399E-2</v>
      </c>
      <c r="AD10" s="16">
        <v>6.1358925807155899E-2</v>
      </c>
      <c r="AE10" s="16">
        <v>0.101214512082678</v>
      </c>
      <c r="AF10" s="16">
        <v>5.3659655663739002E-2</v>
      </c>
      <c r="AG10" s="16"/>
      <c r="AH10" s="16">
        <v>7.4775571262279697E-2</v>
      </c>
      <c r="AI10" s="16">
        <v>8.2136537893338704E-2</v>
      </c>
      <c r="AJ10" s="16">
        <v>6.9035540569107906E-2</v>
      </c>
      <c r="AK10" s="16">
        <v>9.6132358224128994E-2</v>
      </c>
      <c r="AL10" s="16"/>
      <c r="AM10" s="16">
        <v>6.6128258773903006E-2</v>
      </c>
      <c r="AN10" s="16">
        <v>8.2724085678567802E-2</v>
      </c>
      <c r="AO10" s="16">
        <v>0.13860341419566</v>
      </c>
      <c r="AP10" s="16"/>
      <c r="AQ10" s="16">
        <v>7.0283588017537396E-2</v>
      </c>
      <c r="AR10" s="16">
        <v>6.9894057417186503E-2</v>
      </c>
      <c r="AS10" s="16">
        <v>0.16071357174436399</v>
      </c>
      <c r="AT10" s="16">
        <v>0</v>
      </c>
      <c r="AU10" s="16">
        <v>4.8922397190729001E-2</v>
      </c>
      <c r="AV10" s="16"/>
      <c r="AW10" s="16">
        <v>8.3856393722080202E-2</v>
      </c>
      <c r="AX10" s="16">
        <v>0.113917379216725</v>
      </c>
      <c r="AY10" s="16">
        <v>0.113917379216725</v>
      </c>
      <c r="AZ10" s="16" t="s">
        <v>137</v>
      </c>
      <c r="BA10" s="16" t="s">
        <v>137</v>
      </c>
      <c r="BB10" s="16" t="s">
        <v>137</v>
      </c>
      <c r="BC10" s="16">
        <v>0</v>
      </c>
      <c r="BD10" s="16">
        <v>0</v>
      </c>
      <c r="BE10" s="16">
        <v>0</v>
      </c>
      <c r="BF10" s="16"/>
      <c r="BG10" s="16">
        <v>8.8546517218716495E-2</v>
      </c>
      <c r="BH10" s="16">
        <v>0</v>
      </c>
      <c r="BI10" s="16">
        <v>0</v>
      </c>
      <c r="BJ10" s="16">
        <v>7.8667838727728104E-2</v>
      </c>
      <c r="BK10" s="16">
        <v>6.11286409158538E-2</v>
      </c>
      <c r="BL10" s="16">
        <v>0</v>
      </c>
      <c r="BM10" s="16"/>
      <c r="BN10" s="16">
        <v>3.3043609764203397E-2</v>
      </c>
      <c r="BO10" s="16">
        <v>0.1137137012885</v>
      </c>
      <c r="BP10" s="16">
        <v>4.0631310128958903E-2</v>
      </c>
      <c r="BQ10" s="16">
        <v>6.5622939124811E-2</v>
      </c>
      <c r="BR10" s="16">
        <v>6.9305070082468306E-2</v>
      </c>
      <c r="BS10" s="16">
        <v>6.3032328303931906E-2</v>
      </c>
      <c r="BT10" s="16"/>
      <c r="BU10" s="16">
        <v>6.8437700966392706E-2</v>
      </c>
      <c r="BV10" s="16">
        <v>9.5051827621788598E-2</v>
      </c>
      <c r="BW10" s="16"/>
      <c r="BX10" s="16">
        <v>6.5864066285609604E-2</v>
      </c>
      <c r="BY10" s="16">
        <v>8.6792402771871099E-2</v>
      </c>
      <c r="BZ10" s="16"/>
      <c r="CA10" s="16">
        <v>7.8943370165790894E-2</v>
      </c>
      <c r="CB10" s="16">
        <v>7.2645261827769994E-2</v>
      </c>
    </row>
    <row r="11" spans="2:80" ht="29" x14ac:dyDescent="0.35">
      <c r="B11" s="17" t="s">
        <v>263</v>
      </c>
      <c r="C11" s="16">
        <v>0.31331418366685199</v>
      </c>
      <c r="D11" s="16">
        <v>0.27590385374564602</v>
      </c>
      <c r="E11" s="16">
        <v>0.34483755173425901</v>
      </c>
      <c r="F11" s="16"/>
      <c r="G11" s="16">
        <v>0.13878775198670801</v>
      </c>
      <c r="H11" s="16">
        <v>0.102381741192793</v>
      </c>
      <c r="I11" s="16">
        <v>0.39656881096566798</v>
      </c>
      <c r="J11" s="16"/>
      <c r="K11" s="16">
        <v>0.27459148986863302</v>
      </c>
      <c r="L11" s="16">
        <v>0.30500662822270203</v>
      </c>
      <c r="M11" s="16">
        <v>0.31195810417160902</v>
      </c>
      <c r="N11" s="16">
        <v>0.37493496255797398</v>
      </c>
      <c r="O11" s="16"/>
      <c r="P11" s="16">
        <v>0.42646198747177699</v>
      </c>
      <c r="Q11" s="16">
        <v>0.26909317999438898</v>
      </c>
      <c r="R11" s="16">
        <v>0.35751724721467898</v>
      </c>
      <c r="S11" s="16">
        <v>0.290719142450301</v>
      </c>
      <c r="T11" s="16">
        <v>0.28197917641746301</v>
      </c>
      <c r="U11" s="16">
        <v>0.231658290033074</v>
      </c>
      <c r="V11" s="16">
        <v>0.274975884999063</v>
      </c>
      <c r="W11" s="16">
        <v>0.28171873380270601</v>
      </c>
      <c r="X11" s="16">
        <v>0.332702649036906</v>
      </c>
      <c r="Y11" s="16">
        <v>0.34550482981358699</v>
      </c>
      <c r="Z11" s="16">
        <v>0.314962779613914</v>
      </c>
      <c r="AA11" s="16">
        <v>0.22583637306315801</v>
      </c>
      <c r="AB11" s="16"/>
      <c r="AC11" s="16">
        <v>0.35186394316717801</v>
      </c>
      <c r="AD11" s="16">
        <v>0.33910184456438502</v>
      </c>
      <c r="AE11" s="16">
        <v>0.19998549597774401</v>
      </c>
      <c r="AF11" s="16">
        <v>0.21800750368814401</v>
      </c>
      <c r="AG11" s="16"/>
      <c r="AH11" s="16">
        <v>0.32776432183846899</v>
      </c>
      <c r="AI11" s="16">
        <v>0.27771309822085499</v>
      </c>
      <c r="AJ11" s="16">
        <v>0.23093974011724799</v>
      </c>
      <c r="AK11" s="16">
        <v>0.38170969500428698</v>
      </c>
      <c r="AL11" s="16"/>
      <c r="AM11" s="16">
        <v>0.34592018864020901</v>
      </c>
      <c r="AN11" s="16">
        <v>0.28386752544292398</v>
      </c>
      <c r="AO11" s="16">
        <v>0.13792797638531501</v>
      </c>
      <c r="AP11" s="16"/>
      <c r="AQ11" s="16">
        <v>0.34520194620107297</v>
      </c>
      <c r="AR11" s="16">
        <v>0.29404568871419301</v>
      </c>
      <c r="AS11" s="16">
        <v>0.200171576542093</v>
      </c>
      <c r="AT11" s="16">
        <v>0.48320736989093799</v>
      </c>
      <c r="AU11" s="16">
        <v>0.25313163074143802</v>
      </c>
      <c r="AV11" s="16"/>
      <c r="AW11" s="16">
        <v>0.53390679826489396</v>
      </c>
      <c r="AX11" s="16">
        <v>0.38671226365737799</v>
      </c>
      <c r="AY11" s="16">
        <v>0.38671226365737799</v>
      </c>
      <c r="AZ11" s="16" t="s">
        <v>137</v>
      </c>
      <c r="BA11" s="16" t="s">
        <v>137</v>
      </c>
      <c r="BB11" s="16" t="s">
        <v>137</v>
      </c>
      <c r="BC11" s="16">
        <v>0.278531035685888</v>
      </c>
      <c r="BD11" s="16">
        <v>0.243806202270207</v>
      </c>
      <c r="BE11" s="16">
        <v>0.21984709161680299</v>
      </c>
      <c r="BF11" s="16"/>
      <c r="BG11" s="16">
        <v>0.29931822519639401</v>
      </c>
      <c r="BH11" s="16">
        <v>0.15600032490222701</v>
      </c>
      <c r="BI11" s="16">
        <v>0.50573304440895595</v>
      </c>
      <c r="BJ11" s="16">
        <v>0.312109046922113</v>
      </c>
      <c r="BK11" s="16">
        <v>0.54307806281340698</v>
      </c>
      <c r="BL11" s="16">
        <v>0.37957686308363903</v>
      </c>
      <c r="BM11" s="16"/>
      <c r="BN11" s="16">
        <v>0.34763256996845199</v>
      </c>
      <c r="BO11" s="16">
        <v>0.25889504382818501</v>
      </c>
      <c r="BP11" s="16">
        <v>0.28701514111259502</v>
      </c>
      <c r="BQ11" s="16">
        <v>0.38529445276170499</v>
      </c>
      <c r="BR11" s="16">
        <v>0.32302901131202399</v>
      </c>
      <c r="BS11" s="16">
        <v>0.28249153080850098</v>
      </c>
      <c r="BT11" s="16"/>
      <c r="BU11" s="16">
        <v>0.370134121189587</v>
      </c>
      <c r="BV11" s="16">
        <v>0.167511779464389</v>
      </c>
      <c r="BW11" s="16"/>
      <c r="BX11" s="16">
        <v>0.43307954780823898</v>
      </c>
      <c r="BY11" s="16">
        <v>0.18335067283881501</v>
      </c>
      <c r="BZ11" s="16"/>
      <c r="CA11" s="16">
        <v>0.32118416432591101</v>
      </c>
      <c r="CB11" s="16">
        <v>0.30162081679470998</v>
      </c>
    </row>
    <row r="12" spans="2:80" x14ac:dyDescent="0.35">
      <c r="B12" s="17" t="s">
        <v>98</v>
      </c>
      <c r="C12" s="18">
        <v>2.15814868608497E-3</v>
      </c>
      <c r="D12" s="18">
        <v>4.7193297817349298E-3</v>
      </c>
      <c r="E12" s="18">
        <v>0</v>
      </c>
      <c r="F12" s="18"/>
      <c r="G12" s="18">
        <v>3.7088423211111603E-2</v>
      </c>
      <c r="H12" s="18">
        <v>0</v>
      </c>
      <c r="I12" s="18">
        <v>0</v>
      </c>
      <c r="J12" s="18"/>
      <c r="K12" s="18">
        <v>0</v>
      </c>
      <c r="L12" s="18">
        <v>0</v>
      </c>
      <c r="M12" s="18">
        <v>0</v>
      </c>
      <c r="N12" s="18">
        <v>8.9152255816506102E-3</v>
      </c>
      <c r="O12" s="18"/>
      <c r="P12" s="18">
        <v>1.71070252913769E-2</v>
      </c>
      <c r="Q12" s="18">
        <v>0</v>
      </c>
      <c r="R12" s="18">
        <v>0</v>
      </c>
      <c r="S12" s="18">
        <v>0</v>
      </c>
      <c r="T12" s="18">
        <v>0</v>
      </c>
      <c r="U12" s="18">
        <v>0</v>
      </c>
      <c r="V12" s="18">
        <v>0</v>
      </c>
      <c r="W12" s="18">
        <v>0</v>
      </c>
      <c r="X12" s="18">
        <v>0</v>
      </c>
      <c r="Y12" s="18">
        <v>0</v>
      </c>
      <c r="Z12" s="18">
        <v>0</v>
      </c>
      <c r="AA12" s="18">
        <v>0</v>
      </c>
      <c r="AB12" s="18"/>
      <c r="AC12" s="18">
        <v>8.2039175949172802E-3</v>
      </c>
      <c r="AD12" s="18">
        <v>0</v>
      </c>
      <c r="AE12" s="18">
        <v>0</v>
      </c>
      <c r="AF12" s="18">
        <v>0</v>
      </c>
      <c r="AG12" s="18"/>
      <c r="AH12" s="18">
        <v>3.5987197432475202E-3</v>
      </c>
      <c r="AI12" s="18">
        <v>0</v>
      </c>
      <c r="AJ12" s="18">
        <v>0</v>
      </c>
      <c r="AK12" s="18">
        <v>0</v>
      </c>
      <c r="AL12" s="18"/>
      <c r="AM12" s="18">
        <v>3.946284926647E-3</v>
      </c>
      <c r="AN12" s="18">
        <v>0</v>
      </c>
      <c r="AO12" s="18">
        <v>0</v>
      </c>
      <c r="AP12" s="18"/>
      <c r="AQ12" s="18">
        <v>0</v>
      </c>
      <c r="AR12" s="18">
        <v>1.22482193124945E-2</v>
      </c>
      <c r="AS12" s="18">
        <v>0</v>
      </c>
      <c r="AT12" s="18">
        <v>0</v>
      </c>
      <c r="AU12" s="18">
        <v>0</v>
      </c>
      <c r="AV12" s="18"/>
      <c r="AW12" s="18">
        <v>0</v>
      </c>
      <c r="AX12" s="18">
        <v>0</v>
      </c>
      <c r="AY12" s="18">
        <v>0</v>
      </c>
      <c r="AZ12" s="18" t="s">
        <v>137</v>
      </c>
      <c r="BA12" s="18" t="s">
        <v>137</v>
      </c>
      <c r="BB12" s="18" t="s">
        <v>137</v>
      </c>
      <c r="BC12" s="18">
        <v>0</v>
      </c>
      <c r="BD12" s="18">
        <v>5.4412782855396698E-2</v>
      </c>
      <c r="BE12" s="18">
        <v>0</v>
      </c>
      <c r="BF12" s="18"/>
      <c r="BG12" s="18">
        <v>0</v>
      </c>
      <c r="BH12" s="18">
        <v>0</v>
      </c>
      <c r="BI12" s="18">
        <v>0</v>
      </c>
      <c r="BJ12" s="18">
        <v>3.2432470432522897E-2</v>
      </c>
      <c r="BK12" s="18">
        <v>0</v>
      </c>
      <c r="BL12" s="18">
        <v>0</v>
      </c>
      <c r="BM12" s="18"/>
      <c r="BN12" s="18">
        <v>1.8039386894207299E-2</v>
      </c>
      <c r="BO12" s="18">
        <v>0</v>
      </c>
      <c r="BP12" s="18">
        <v>0</v>
      </c>
      <c r="BQ12" s="18">
        <v>0</v>
      </c>
      <c r="BR12" s="18">
        <v>0</v>
      </c>
      <c r="BS12" s="18">
        <v>0</v>
      </c>
      <c r="BT12" s="18"/>
      <c r="BU12" s="18">
        <v>0</v>
      </c>
      <c r="BV12" s="18">
        <v>7.6960510628989696E-3</v>
      </c>
      <c r="BW12" s="18"/>
      <c r="BX12" s="18">
        <v>0</v>
      </c>
      <c r="BY12" s="18">
        <v>4.5000660020245199E-3</v>
      </c>
      <c r="BZ12" s="18"/>
      <c r="CA12" s="18">
        <v>3.8780610184595901E-3</v>
      </c>
      <c r="CB12" s="18">
        <v>0</v>
      </c>
    </row>
    <row r="13" spans="2:80" x14ac:dyDescent="0.35">
      <c r="B13" s="15" t="s">
        <v>501</v>
      </c>
    </row>
    <row r="14" spans="2:80" x14ac:dyDescent="0.35">
      <c r="B14" t="s">
        <v>101</v>
      </c>
    </row>
    <row r="15" spans="2:80" x14ac:dyDescent="0.35">
      <c r="B15" t="s">
        <v>102</v>
      </c>
    </row>
    <row r="17" spans="2:2" x14ac:dyDescent="0.35">
      <c r="B17"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CB16"/>
  <sheetViews>
    <sheetView showGridLines="0" topLeftCell="A6" workbookViewId="0">
      <pane xSplit="2" topLeftCell="C1" activePane="topRight" state="frozen"/>
      <selection pane="topRight" activeCell="B6" sqref="B6"/>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267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359</v>
      </c>
      <c r="D7" s="10">
        <v>184</v>
      </c>
      <c r="E7" s="10">
        <v>175</v>
      </c>
      <c r="F7" s="10"/>
      <c r="G7" s="10">
        <v>29</v>
      </c>
      <c r="H7" s="10">
        <v>129</v>
      </c>
      <c r="I7" s="10">
        <v>201</v>
      </c>
      <c r="J7" s="10"/>
      <c r="K7" s="10">
        <v>139</v>
      </c>
      <c r="L7" s="10">
        <v>96</v>
      </c>
      <c r="M7" s="10">
        <v>48</v>
      </c>
      <c r="N7" s="10">
        <v>76</v>
      </c>
      <c r="O7" s="10"/>
      <c r="P7" s="10">
        <v>29</v>
      </c>
      <c r="Q7" s="10">
        <v>48</v>
      </c>
      <c r="R7" s="10">
        <v>30</v>
      </c>
      <c r="S7" s="10">
        <v>43</v>
      </c>
      <c r="T7" s="10">
        <v>26</v>
      </c>
      <c r="U7" s="10">
        <v>34</v>
      </c>
      <c r="V7" s="10">
        <v>31</v>
      </c>
      <c r="W7" s="10">
        <v>16</v>
      </c>
      <c r="X7" s="10">
        <v>44</v>
      </c>
      <c r="Y7" s="10">
        <v>33</v>
      </c>
      <c r="Z7" s="10">
        <v>19</v>
      </c>
      <c r="AA7" s="10">
        <v>6</v>
      </c>
      <c r="AB7" s="10"/>
      <c r="AC7" s="10">
        <v>86</v>
      </c>
      <c r="AD7" s="10">
        <v>143</v>
      </c>
      <c r="AE7" s="10">
        <v>59</v>
      </c>
      <c r="AF7" s="10">
        <v>40</v>
      </c>
      <c r="AG7" s="10"/>
      <c r="AH7" s="10">
        <v>209</v>
      </c>
      <c r="AI7" s="10">
        <v>97</v>
      </c>
      <c r="AJ7" s="10">
        <v>42</v>
      </c>
      <c r="AK7" s="10">
        <v>5</v>
      </c>
      <c r="AL7" s="10"/>
      <c r="AM7" s="10">
        <v>185</v>
      </c>
      <c r="AN7" s="10">
        <v>148</v>
      </c>
      <c r="AO7" s="10">
        <v>24</v>
      </c>
      <c r="AP7" s="10"/>
      <c r="AQ7" s="10">
        <v>187</v>
      </c>
      <c r="AR7" s="10">
        <v>67</v>
      </c>
      <c r="AS7" s="10">
        <v>34</v>
      </c>
      <c r="AT7" s="10">
        <v>7</v>
      </c>
      <c r="AU7" s="10">
        <v>29</v>
      </c>
      <c r="AV7" s="10"/>
      <c r="AW7" s="10">
        <v>27</v>
      </c>
      <c r="AX7" s="10">
        <v>128</v>
      </c>
      <c r="AY7" s="10">
        <v>128</v>
      </c>
      <c r="AZ7" s="10" t="s">
        <v>136</v>
      </c>
      <c r="BA7" s="10" t="s">
        <v>136</v>
      </c>
      <c r="BB7" s="10" t="s">
        <v>136</v>
      </c>
      <c r="BC7" s="10">
        <v>14</v>
      </c>
      <c r="BD7" s="10">
        <v>17</v>
      </c>
      <c r="BE7" s="10">
        <v>7</v>
      </c>
      <c r="BF7" s="10"/>
      <c r="BG7" s="10">
        <v>275</v>
      </c>
      <c r="BH7" s="10">
        <v>34</v>
      </c>
      <c r="BI7" s="10">
        <v>11</v>
      </c>
      <c r="BJ7" s="10">
        <v>22</v>
      </c>
      <c r="BK7" s="10">
        <v>13</v>
      </c>
      <c r="BL7" s="10">
        <v>3</v>
      </c>
      <c r="BM7" s="10"/>
      <c r="BN7" s="10">
        <v>38</v>
      </c>
      <c r="BO7" s="10">
        <v>119</v>
      </c>
      <c r="BP7" s="10">
        <v>33</v>
      </c>
      <c r="BQ7" s="10">
        <v>78</v>
      </c>
      <c r="BR7" s="10">
        <v>64</v>
      </c>
      <c r="BS7" s="10">
        <v>26</v>
      </c>
      <c r="BT7" s="10"/>
      <c r="BU7" s="10">
        <v>237</v>
      </c>
      <c r="BV7" s="10">
        <v>122</v>
      </c>
      <c r="BW7" s="10"/>
      <c r="BX7" s="10">
        <v>152</v>
      </c>
      <c r="BY7" s="10">
        <v>207</v>
      </c>
      <c r="BZ7" s="10"/>
      <c r="CA7" s="10">
        <v>192</v>
      </c>
      <c r="CB7" s="10">
        <v>166</v>
      </c>
    </row>
    <row r="8" spans="2:80" ht="30" customHeight="1" x14ac:dyDescent="0.35">
      <c r="B8" s="11" t="s">
        <v>20</v>
      </c>
      <c r="C8" s="11">
        <v>359</v>
      </c>
      <c r="D8" s="11">
        <v>180</v>
      </c>
      <c r="E8" s="11">
        <v>179</v>
      </c>
      <c r="F8" s="11"/>
      <c r="G8" s="11">
        <v>28</v>
      </c>
      <c r="H8" s="11">
        <v>121</v>
      </c>
      <c r="I8" s="11">
        <v>210</v>
      </c>
      <c r="J8" s="11"/>
      <c r="K8" s="11">
        <v>137</v>
      </c>
      <c r="L8" s="11">
        <v>97</v>
      </c>
      <c r="M8" s="11">
        <v>48</v>
      </c>
      <c r="N8" s="11">
        <v>77</v>
      </c>
      <c r="O8" s="11"/>
      <c r="P8" s="11">
        <v>39</v>
      </c>
      <c r="Q8" s="11">
        <v>45</v>
      </c>
      <c r="R8" s="11">
        <v>29</v>
      </c>
      <c r="S8" s="11">
        <v>40</v>
      </c>
      <c r="T8" s="11">
        <v>26</v>
      </c>
      <c r="U8" s="11">
        <v>39</v>
      </c>
      <c r="V8" s="11">
        <v>30</v>
      </c>
      <c r="W8" s="11">
        <v>14</v>
      </c>
      <c r="X8" s="11">
        <v>40</v>
      </c>
      <c r="Y8" s="11">
        <v>32</v>
      </c>
      <c r="Z8" s="11">
        <v>19</v>
      </c>
      <c r="AA8" s="11">
        <v>8</v>
      </c>
      <c r="AB8" s="11"/>
      <c r="AC8" s="11">
        <v>86</v>
      </c>
      <c r="AD8" s="11">
        <v>145</v>
      </c>
      <c r="AE8" s="11">
        <v>58</v>
      </c>
      <c r="AF8" s="11">
        <v>40</v>
      </c>
      <c r="AG8" s="11"/>
      <c r="AH8" s="11">
        <v>210</v>
      </c>
      <c r="AI8" s="11">
        <v>96</v>
      </c>
      <c r="AJ8" s="11">
        <v>42</v>
      </c>
      <c r="AK8" s="11">
        <v>5</v>
      </c>
      <c r="AL8" s="11"/>
      <c r="AM8" s="11">
        <v>189</v>
      </c>
      <c r="AN8" s="11">
        <v>146</v>
      </c>
      <c r="AO8" s="11">
        <v>23</v>
      </c>
      <c r="AP8" s="11"/>
      <c r="AQ8" s="11">
        <v>189</v>
      </c>
      <c r="AR8" s="11">
        <v>65</v>
      </c>
      <c r="AS8" s="11">
        <v>34</v>
      </c>
      <c r="AT8" s="11">
        <v>7</v>
      </c>
      <c r="AU8" s="11">
        <v>29</v>
      </c>
      <c r="AV8" s="11"/>
      <c r="AW8" s="11">
        <v>29</v>
      </c>
      <c r="AX8" s="11">
        <v>132</v>
      </c>
      <c r="AY8" s="11">
        <v>132</v>
      </c>
      <c r="AZ8" s="11" t="s">
        <v>136</v>
      </c>
      <c r="BA8" s="11" t="s">
        <v>136</v>
      </c>
      <c r="BB8" s="11" t="s">
        <v>136</v>
      </c>
      <c r="BC8" s="11">
        <v>13</v>
      </c>
      <c r="BD8" s="11">
        <v>16</v>
      </c>
      <c r="BE8" s="11">
        <v>7</v>
      </c>
      <c r="BF8" s="11"/>
      <c r="BG8" s="11">
        <v>275</v>
      </c>
      <c r="BH8" s="11">
        <v>34</v>
      </c>
      <c r="BI8" s="11">
        <v>11</v>
      </c>
      <c r="BJ8" s="11">
        <v>23</v>
      </c>
      <c r="BK8" s="11">
        <v>13</v>
      </c>
      <c r="BL8" s="11">
        <v>3</v>
      </c>
      <c r="BM8" s="11"/>
      <c r="BN8" s="11">
        <v>42</v>
      </c>
      <c r="BO8" s="11">
        <v>122</v>
      </c>
      <c r="BP8" s="11">
        <v>32</v>
      </c>
      <c r="BQ8" s="11">
        <v>75</v>
      </c>
      <c r="BR8" s="11">
        <v>61</v>
      </c>
      <c r="BS8" s="11">
        <v>25</v>
      </c>
      <c r="BT8" s="11"/>
      <c r="BU8" s="11">
        <v>238</v>
      </c>
      <c r="BV8" s="11">
        <v>121</v>
      </c>
      <c r="BW8" s="11"/>
      <c r="BX8" s="11">
        <v>154</v>
      </c>
      <c r="BY8" s="11">
        <v>205</v>
      </c>
      <c r="BZ8" s="11"/>
      <c r="CA8" s="11">
        <v>196</v>
      </c>
      <c r="CB8" s="11">
        <v>163</v>
      </c>
    </row>
    <row r="9" spans="2:80" ht="29" x14ac:dyDescent="0.35">
      <c r="B9" s="17" t="s">
        <v>265</v>
      </c>
      <c r="C9" s="16">
        <v>0.87076089939395895</v>
      </c>
      <c r="D9" s="16">
        <v>0.88306287820004503</v>
      </c>
      <c r="E9" s="16">
        <v>0.85834189638435898</v>
      </c>
      <c r="F9" s="16"/>
      <c r="G9" s="16">
        <v>0.86668233257703697</v>
      </c>
      <c r="H9" s="16">
        <v>0.86124694925984502</v>
      </c>
      <c r="I9" s="16">
        <v>0.87676569425644502</v>
      </c>
      <c r="J9" s="16"/>
      <c r="K9" s="16">
        <v>0.93371744497660603</v>
      </c>
      <c r="L9" s="16">
        <v>0.88959595531208502</v>
      </c>
      <c r="M9" s="16">
        <v>0.85773561920592101</v>
      </c>
      <c r="N9" s="16">
        <v>0.743964658135294</v>
      </c>
      <c r="O9" s="16"/>
      <c r="P9" s="16">
        <v>0.89221337069895001</v>
      </c>
      <c r="Q9" s="16">
        <v>0.91575068172229601</v>
      </c>
      <c r="R9" s="16">
        <v>0.89805932431768898</v>
      </c>
      <c r="S9" s="16">
        <v>0.833618841730842</v>
      </c>
      <c r="T9" s="16">
        <v>0.87951746157779898</v>
      </c>
      <c r="U9" s="16">
        <v>0.62382734897033398</v>
      </c>
      <c r="V9" s="16">
        <v>0.93829045249710397</v>
      </c>
      <c r="W9" s="16">
        <v>1</v>
      </c>
      <c r="X9" s="16">
        <v>0.86525783431230396</v>
      </c>
      <c r="Y9" s="16">
        <v>0.87824556053195701</v>
      </c>
      <c r="Z9" s="16">
        <v>1</v>
      </c>
      <c r="AA9" s="16">
        <v>1</v>
      </c>
      <c r="AB9" s="16"/>
      <c r="AC9" s="16">
        <v>0.76776948560067504</v>
      </c>
      <c r="AD9" s="16">
        <v>0.87763525780792395</v>
      </c>
      <c r="AE9" s="16">
        <v>0.91879973876113596</v>
      </c>
      <c r="AF9" s="16">
        <v>0.97546401714363695</v>
      </c>
      <c r="AG9" s="16"/>
      <c r="AH9" s="16">
        <v>0.85693150591853395</v>
      </c>
      <c r="AI9" s="16">
        <v>0.879782524732726</v>
      </c>
      <c r="AJ9" s="16">
        <v>0.93215601731882103</v>
      </c>
      <c r="AK9" s="16">
        <v>1</v>
      </c>
      <c r="AL9" s="16"/>
      <c r="AM9" s="16">
        <v>0.86997938691486698</v>
      </c>
      <c r="AN9" s="16">
        <v>0.888257571382431</v>
      </c>
      <c r="AO9" s="16">
        <v>0.75428507558411795</v>
      </c>
      <c r="AP9" s="16"/>
      <c r="AQ9" s="16">
        <v>0.86360014898305504</v>
      </c>
      <c r="AR9" s="16">
        <v>0.90787587358260102</v>
      </c>
      <c r="AS9" s="16">
        <v>0.94601992969981696</v>
      </c>
      <c r="AT9" s="16">
        <v>1</v>
      </c>
      <c r="AU9" s="16">
        <v>0.75988813639674102</v>
      </c>
      <c r="AV9" s="16"/>
      <c r="AW9" s="16">
        <v>0.80919762541199203</v>
      </c>
      <c r="AX9" s="16">
        <v>0.89168735225919205</v>
      </c>
      <c r="AY9" s="16">
        <v>0.89168735225919205</v>
      </c>
      <c r="AZ9" s="16" t="s">
        <v>137</v>
      </c>
      <c r="BA9" s="16" t="s">
        <v>137</v>
      </c>
      <c r="BB9" s="16" t="s">
        <v>137</v>
      </c>
      <c r="BC9" s="16">
        <v>0.85451243314115</v>
      </c>
      <c r="BD9" s="16">
        <v>0.76012300561494495</v>
      </c>
      <c r="BE9" s="16">
        <v>0.69234813652261396</v>
      </c>
      <c r="BF9" s="16"/>
      <c r="BG9" s="16">
        <v>0.87960607544091396</v>
      </c>
      <c r="BH9" s="16">
        <v>0.82678924720855096</v>
      </c>
      <c r="BI9" s="16">
        <v>1</v>
      </c>
      <c r="BJ9" s="16">
        <v>0.77772456118314404</v>
      </c>
      <c r="BK9" s="16">
        <v>0.80994097131578602</v>
      </c>
      <c r="BL9" s="16">
        <v>1</v>
      </c>
      <c r="BM9" s="16"/>
      <c r="BN9" s="16">
        <v>0.83516436492010104</v>
      </c>
      <c r="BO9" s="16">
        <v>0.87853531214747405</v>
      </c>
      <c r="BP9" s="16">
        <v>0.81770600814066896</v>
      </c>
      <c r="BQ9" s="16">
        <v>0.92294994835453903</v>
      </c>
      <c r="BR9" s="16">
        <v>0.853791267677251</v>
      </c>
      <c r="BS9" s="16">
        <v>0.87672790400421696</v>
      </c>
      <c r="BT9" s="16"/>
      <c r="BU9" s="16">
        <v>0.87273052182781796</v>
      </c>
      <c r="BV9" s="16">
        <v>0.86687248299741004</v>
      </c>
      <c r="BW9" s="16"/>
      <c r="BX9" s="16">
        <v>0.864414399894748</v>
      </c>
      <c r="BY9" s="16">
        <v>0.87551818609742005</v>
      </c>
      <c r="BZ9" s="16"/>
      <c r="CA9" s="16">
        <v>0.84768444187105596</v>
      </c>
      <c r="CB9" s="16">
        <v>0.89780986724133904</v>
      </c>
    </row>
    <row r="10" spans="2:80" ht="29" x14ac:dyDescent="0.35">
      <c r="B10" s="17" t="s">
        <v>266</v>
      </c>
      <c r="C10" s="16">
        <v>7.2947813561006394E-2</v>
      </c>
      <c r="D10" s="16">
        <v>7.9892913342462804E-2</v>
      </c>
      <c r="E10" s="16">
        <v>6.5936647597591103E-2</v>
      </c>
      <c r="F10" s="16"/>
      <c r="G10" s="16">
        <v>6.6811786689953204E-2</v>
      </c>
      <c r="H10" s="16">
        <v>4.7920275167093997E-2</v>
      </c>
      <c r="I10" s="16">
        <v>8.8125970943291804E-2</v>
      </c>
      <c r="J10" s="16"/>
      <c r="K10" s="16">
        <v>3.9303249882829801E-2</v>
      </c>
      <c r="L10" s="16">
        <v>5.6002515786919199E-2</v>
      </c>
      <c r="M10" s="16">
        <v>7.8979286448775707E-2</v>
      </c>
      <c r="N10" s="16">
        <v>0.14990470311539</v>
      </c>
      <c r="O10" s="16"/>
      <c r="P10" s="16">
        <v>7.1439875824427401E-2</v>
      </c>
      <c r="Q10" s="16">
        <v>6.3332399478736298E-2</v>
      </c>
      <c r="R10" s="16">
        <v>0.10194067568231099</v>
      </c>
      <c r="S10" s="16">
        <v>7.2390519434319997E-2</v>
      </c>
      <c r="T10" s="16">
        <v>7.94476211728114E-2</v>
      </c>
      <c r="U10" s="16">
        <v>0.20696628039034501</v>
      </c>
      <c r="V10" s="16">
        <v>0</v>
      </c>
      <c r="W10" s="16">
        <v>0</v>
      </c>
      <c r="X10" s="16">
        <v>6.8130836190041302E-2</v>
      </c>
      <c r="Y10" s="16">
        <v>6.04252774580573E-2</v>
      </c>
      <c r="Z10" s="16">
        <v>0</v>
      </c>
      <c r="AA10" s="16">
        <v>0</v>
      </c>
      <c r="AB10" s="16"/>
      <c r="AC10" s="16">
        <v>0.108704311524392</v>
      </c>
      <c r="AD10" s="16">
        <v>8.0879530904388097E-2</v>
      </c>
      <c r="AE10" s="16">
        <v>5.0135890550012698E-2</v>
      </c>
      <c r="AF10" s="16">
        <v>2.4535982856362899E-2</v>
      </c>
      <c r="AG10" s="16"/>
      <c r="AH10" s="16">
        <v>7.5798937699833105E-2</v>
      </c>
      <c r="AI10" s="16">
        <v>8.7287256815812397E-2</v>
      </c>
      <c r="AJ10" s="16">
        <v>4.5411377322317398E-2</v>
      </c>
      <c r="AK10" s="16">
        <v>0</v>
      </c>
      <c r="AL10" s="16"/>
      <c r="AM10" s="16">
        <v>7.4574101550210894E-2</v>
      </c>
      <c r="AN10" s="16">
        <v>6.3423075450716904E-2</v>
      </c>
      <c r="AO10" s="16">
        <v>0.126537419989319</v>
      </c>
      <c r="AP10" s="16"/>
      <c r="AQ10" s="16">
        <v>8.6090893232785695E-2</v>
      </c>
      <c r="AR10" s="16">
        <v>4.6136423625530297E-2</v>
      </c>
      <c r="AS10" s="16">
        <v>2.6391648908191501E-2</v>
      </c>
      <c r="AT10" s="16">
        <v>0</v>
      </c>
      <c r="AU10" s="16">
        <v>0.17808637562570301</v>
      </c>
      <c r="AV10" s="16"/>
      <c r="AW10" s="16">
        <v>0.11546469578058501</v>
      </c>
      <c r="AX10" s="16">
        <v>7.1241643537111099E-2</v>
      </c>
      <c r="AY10" s="16">
        <v>7.1241643537111099E-2</v>
      </c>
      <c r="AZ10" s="16" t="s">
        <v>137</v>
      </c>
      <c r="BA10" s="16" t="s">
        <v>137</v>
      </c>
      <c r="BB10" s="16" t="s">
        <v>137</v>
      </c>
      <c r="BC10" s="16">
        <v>0.14548756685885</v>
      </c>
      <c r="BD10" s="16">
        <v>5.4395280937953101E-2</v>
      </c>
      <c r="BE10" s="16">
        <v>0.13825416192273601</v>
      </c>
      <c r="BF10" s="16"/>
      <c r="BG10" s="16">
        <v>7.2751948093291496E-2</v>
      </c>
      <c r="BH10" s="16">
        <v>8.0257432459633904E-2</v>
      </c>
      <c r="BI10" s="16">
        <v>0</v>
      </c>
      <c r="BJ10" s="16">
        <v>4.6421405097618003E-2</v>
      </c>
      <c r="BK10" s="16">
        <v>0.19005902868421401</v>
      </c>
      <c r="BL10" s="16">
        <v>0</v>
      </c>
      <c r="BM10" s="16"/>
      <c r="BN10" s="16">
        <v>0.110516542488789</v>
      </c>
      <c r="BO10" s="16">
        <v>7.0467058542317607E-2</v>
      </c>
      <c r="BP10" s="16">
        <v>5.93199317349856E-2</v>
      </c>
      <c r="BQ10" s="16">
        <v>2.28558818966982E-2</v>
      </c>
      <c r="BR10" s="16">
        <v>0.11775665854418101</v>
      </c>
      <c r="BS10" s="16">
        <v>8.2456533007411695E-2</v>
      </c>
      <c r="BT10" s="16"/>
      <c r="BU10" s="16">
        <v>7.1046140599259594E-2</v>
      </c>
      <c r="BV10" s="16">
        <v>7.6702084531024298E-2</v>
      </c>
      <c r="BW10" s="16"/>
      <c r="BX10" s="16">
        <v>7.0470396491195395E-2</v>
      </c>
      <c r="BY10" s="16">
        <v>7.4804866143552501E-2</v>
      </c>
      <c r="BZ10" s="16"/>
      <c r="CA10" s="16">
        <v>9.0246713223759906E-2</v>
      </c>
      <c r="CB10" s="16">
        <v>5.2532788108076697E-2</v>
      </c>
    </row>
    <row r="11" spans="2:80" x14ac:dyDescent="0.35">
      <c r="B11" s="24" t="s">
        <v>98</v>
      </c>
      <c r="C11" s="18">
        <v>5.6291287045034201E-2</v>
      </c>
      <c r="D11" s="18">
        <v>3.7044208457492497E-2</v>
      </c>
      <c r="E11" s="18">
        <v>7.5721456018049804E-2</v>
      </c>
      <c r="F11" s="18"/>
      <c r="G11" s="18">
        <v>6.6505880733009795E-2</v>
      </c>
      <c r="H11" s="18">
        <v>9.08327755730612E-2</v>
      </c>
      <c r="I11" s="18">
        <v>3.5108334800263201E-2</v>
      </c>
      <c r="J11" s="18"/>
      <c r="K11" s="18">
        <v>2.6979305140564101E-2</v>
      </c>
      <c r="L11" s="18">
        <v>5.4401528900995699E-2</v>
      </c>
      <c r="M11" s="18">
        <v>6.3285094345303605E-2</v>
      </c>
      <c r="N11" s="18">
        <v>0.106130638749316</v>
      </c>
      <c r="O11" s="18"/>
      <c r="P11" s="18">
        <v>3.6346753476622702E-2</v>
      </c>
      <c r="Q11" s="18">
        <v>2.09169187989676E-2</v>
      </c>
      <c r="R11" s="18">
        <v>0</v>
      </c>
      <c r="S11" s="18">
        <v>9.3990638834838297E-2</v>
      </c>
      <c r="T11" s="18">
        <v>4.10349172493897E-2</v>
      </c>
      <c r="U11" s="18">
        <v>0.16920637063932201</v>
      </c>
      <c r="V11" s="18">
        <v>6.1709547502895798E-2</v>
      </c>
      <c r="W11" s="18">
        <v>0</v>
      </c>
      <c r="X11" s="18">
        <v>6.6611329497654401E-2</v>
      </c>
      <c r="Y11" s="18">
        <v>6.1329162009985297E-2</v>
      </c>
      <c r="Z11" s="18">
        <v>0</v>
      </c>
      <c r="AA11" s="18">
        <v>0</v>
      </c>
      <c r="AB11" s="18"/>
      <c r="AC11" s="18">
        <v>0.123526202874934</v>
      </c>
      <c r="AD11" s="18">
        <v>4.1485211287687999E-2</v>
      </c>
      <c r="AE11" s="18">
        <v>3.1064370688851602E-2</v>
      </c>
      <c r="AF11" s="18">
        <v>0</v>
      </c>
      <c r="AG11" s="18"/>
      <c r="AH11" s="18">
        <v>6.7269556381633094E-2</v>
      </c>
      <c r="AI11" s="18">
        <v>3.2930218451461997E-2</v>
      </c>
      <c r="AJ11" s="18">
        <v>2.2432605358861699E-2</v>
      </c>
      <c r="AK11" s="18">
        <v>0</v>
      </c>
      <c r="AL11" s="18"/>
      <c r="AM11" s="18">
        <v>5.5446511534922499E-2</v>
      </c>
      <c r="AN11" s="18">
        <v>4.8319353166851903E-2</v>
      </c>
      <c r="AO11" s="18">
        <v>0.119177504426563</v>
      </c>
      <c r="AP11" s="18"/>
      <c r="AQ11" s="18">
        <v>5.03089577841596E-2</v>
      </c>
      <c r="AR11" s="18">
        <v>4.5987702791869201E-2</v>
      </c>
      <c r="AS11" s="18">
        <v>2.75884213919914E-2</v>
      </c>
      <c r="AT11" s="18">
        <v>0</v>
      </c>
      <c r="AU11" s="18">
        <v>6.2025487977555298E-2</v>
      </c>
      <c r="AV11" s="18"/>
      <c r="AW11" s="18">
        <v>7.5337678807422898E-2</v>
      </c>
      <c r="AX11" s="18">
        <v>3.7071004203697099E-2</v>
      </c>
      <c r="AY11" s="18">
        <v>3.7071004203697099E-2</v>
      </c>
      <c r="AZ11" s="18" t="s">
        <v>137</v>
      </c>
      <c r="BA11" s="18" t="s">
        <v>137</v>
      </c>
      <c r="BB11" s="18" t="s">
        <v>137</v>
      </c>
      <c r="BC11" s="18">
        <v>0</v>
      </c>
      <c r="BD11" s="18">
        <v>0.18548171344710199</v>
      </c>
      <c r="BE11" s="18">
        <v>0.16939770155464901</v>
      </c>
      <c r="BF11" s="18"/>
      <c r="BG11" s="18">
        <v>4.7641976465794503E-2</v>
      </c>
      <c r="BH11" s="18">
        <v>9.2953320331814998E-2</v>
      </c>
      <c r="BI11" s="18">
        <v>0</v>
      </c>
      <c r="BJ11" s="18">
        <v>0.175854033719238</v>
      </c>
      <c r="BK11" s="18">
        <v>0</v>
      </c>
      <c r="BL11" s="18">
        <v>0</v>
      </c>
      <c r="BM11" s="18"/>
      <c r="BN11" s="18">
        <v>5.4319092591109099E-2</v>
      </c>
      <c r="BO11" s="18">
        <v>5.0997629310208001E-2</v>
      </c>
      <c r="BP11" s="18">
        <v>0.122974060124345</v>
      </c>
      <c r="BQ11" s="18">
        <v>5.4194169748762497E-2</v>
      </c>
      <c r="BR11" s="18">
        <v>2.8452073778568E-2</v>
      </c>
      <c r="BS11" s="18">
        <v>4.0815562988370899E-2</v>
      </c>
      <c r="BT11" s="18"/>
      <c r="BU11" s="18">
        <v>5.6223337572922603E-2</v>
      </c>
      <c r="BV11" s="18">
        <v>5.6425432471565701E-2</v>
      </c>
      <c r="BW11" s="18"/>
      <c r="BX11" s="18">
        <v>6.5115203614056302E-2</v>
      </c>
      <c r="BY11" s="18">
        <v>4.9676947759027597E-2</v>
      </c>
      <c r="BZ11" s="18"/>
      <c r="CA11" s="18">
        <v>6.2068844905183898E-2</v>
      </c>
      <c r="CB11" s="18">
        <v>4.96573446505848E-2</v>
      </c>
    </row>
    <row r="12" spans="2:80" x14ac:dyDescent="0.35">
      <c r="B12" t="s">
        <v>283</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B28"/>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281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ht="29" x14ac:dyDescent="0.35">
      <c r="B9" s="17" t="s">
        <v>268</v>
      </c>
      <c r="C9" s="16">
        <v>0.34696050083872398</v>
      </c>
      <c r="D9" s="16">
        <v>0.38844521597573101</v>
      </c>
      <c r="E9" s="16">
        <v>0.312003900691391</v>
      </c>
      <c r="F9" s="16"/>
      <c r="G9" s="16">
        <v>0.141798317360285</v>
      </c>
      <c r="H9" s="16">
        <v>0.32185356340251198</v>
      </c>
      <c r="I9" s="16">
        <v>0.37198630394437299</v>
      </c>
      <c r="J9" s="16"/>
      <c r="K9" s="16">
        <v>0.42784645403749799</v>
      </c>
      <c r="L9" s="16">
        <v>0.39038008974279598</v>
      </c>
      <c r="M9" s="16">
        <v>0.31642497015885501</v>
      </c>
      <c r="N9" s="16">
        <v>0.197678010401765</v>
      </c>
      <c r="O9" s="16"/>
      <c r="P9" s="16">
        <v>0.42297224138051298</v>
      </c>
      <c r="Q9" s="16">
        <v>0.39735892335390899</v>
      </c>
      <c r="R9" s="16">
        <v>0.31208095614738002</v>
      </c>
      <c r="S9" s="16">
        <v>0.32653506914658498</v>
      </c>
      <c r="T9" s="16">
        <v>0.30996100085118999</v>
      </c>
      <c r="U9" s="16">
        <v>0.28787854051260697</v>
      </c>
      <c r="V9" s="16">
        <v>0.22539390483743599</v>
      </c>
      <c r="W9" s="16">
        <v>0.54804285826433297</v>
      </c>
      <c r="X9" s="16">
        <v>0.36364618077351801</v>
      </c>
      <c r="Y9" s="16">
        <v>0.389846169911851</v>
      </c>
      <c r="Z9" s="16">
        <v>0.27844143430613399</v>
      </c>
      <c r="AA9" s="16">
        <v>0.31562561614787998</v>
      </c>
      <c r="AB9" s="16"/>
      <c r="AC9" s="16">
        <v>0.27241353332190898</v>
      </c>
      <c r="AD9" s="16">
        <v>0.38108424504455202</v>
      </c>
      <c r="AE9" s="16">
        <v>0.33717261890390099</v>
      </c>
      <c r="AF9" s="16">
        <v>0.42548756121121201</v>
      </c>
      <c r="AG9" s="16"/>
      <c r="AH9" s="16">
        <v>0.29664223734171702</v>
      </c>
      <c r="AI9" s="16">
        <v>0.422161808016222</v>
      </c>
      <c r="AJ9" s="16">
        <v>0.496372659746387</v>
      </c>
      <c r="AK9" s="16">
        <v>0.29529130958292799</v>
      </c>
      <c r="AL9" s="16"/>
      <c r="AM9" s="16">
        <v>0.32408960385971403</v>
      </c>
      <c r="AN9" s="16">
        <v>0.39615049788481899</v>
      </c>
      <c r="AO9" s="16">
        <v>0.23488199557130901</v>
      </c>
      <c r="AP9" s="16"/>
      <c r="AQ9" s="16">
        <v>0.36074161689937301</v>
      </c>
      <c r="AR9" s="16">
        <v>0.27306081227602402</v>
      </c>
      <c r="AS9" s="16">
        <v>0.48381691245786101</v>
      </c>
      <c r="AT9" s="16">
        <v>0.44559615596368701</v>
      </c>
      <c r="AU9" s="16">
        <v>0.33542154296778398</v>
      </c>
      <c r="AV9" s="16"/>
      <c r="AW9" s="16">
        <v>0.30677056728226598</v>
      </c>
      <c r="AX9" s="16">
        <v>0.39211031702287402</v>
      </c>
      <c r="AY9" s="16">
        <v>0.39211031702287402</v>
      </c>
      <c r="AZ9" s="16" t="s">
        <v>137</v>
      </c>
      <c r="BA9" s="16" t="s">
        <v>137</v>
      </c>
      <c r="BB9" s="16" t="s">
        <v>137</v>
      </c>
      <c r="BC9" s="16">
        <v>0.249254020711943</v>
      </c>
      <c r="BD9" s="16">
        <v>3.7771538248163102E-2</v>
      </c>
      <c r="BE9" s="16">
        <v>0</v>
      </c>
      <c r="BF9" s="16"/>
      <c r="BG9" s="16">
        <v>0.38280249790501197</v>
      </c>
      <c r="BH9" s="16">
        <v>0.234000417308005</v>
      </c>
      <c r="BI9" s="16">
        <v>4.5903912490573899E-2</v>
      </c>
      <c r="BJ9" s="16">
        <v>0.228318831951696</v>
      </c>
      <c r="BK9" s="16">
        <v>0.38641151021981601</v>
      </c>
      <c r="BL9" s="16">
        <v>0.20817542270491701</v>
      </c>
      <c r="BM9" s="16"/>
      <c r="BN9" s="16">
        <v>0.313629704504235</v>
      </c>
      <c r="BO9" s="16">
        <v>0.39256140865842798</v>
      </c>
      <c r="BP9" s="16">
        <v>0.26963084989802799</v>
      </c>
      <c r="BQ9" s="16">
        <v>0.32969421946909799</v>
      </c>
      <c r="BR9" s="16">
        <v>0.31261261086226699</v>
      </c>
      <c r="BS9" s="16">
        <v>0.43472685967438501</v>
      </c>
      <c r="BT9" s="16"/>
      <c r="BU9" s="16">
        <v>0.33786843340981598</v>
      </c>
      <c r="BV9" s="16">
        <v>0.37029113702210897</v>
      </c>
      <c r="BW9" s="16"/>
      <c r="BX9" s="16">
        <v>0.34018366151829799</v>
      </c>
      <c r="BY9" s="16">
        <v>0.354314395152944</v>
      </c>
      <c r="BZ9" s="16"/>
      <c r="CA9" s="16">
        <v>0.32787593510100399</v>
      </c>
      <c r="CB9" s="16">
        <v>0.37379981901520698</v>
      </c>
    </row>
    <row r="10" spans="2:80" ht="29" x14ac:dyDescent="0.35">
      <c r="B10" s="17" t="s">
        <v>269</v>
      </c>
      <c r="C10" s="16">
        <v>0.24246904266260899</v>
      </c>
      <c r="D10" s="16">
        <v>0.224585388182483</v>
      </c>
      <c r="E10" s="16">
        <v>0.25753849069353302</v>
      </c>
      <c r="F10" s="16"/>
      <c r="G10" s="16">
        <v>6.0266158704406998E-2</v>
      </c>
      <c r="H10" s="16">
        <v>2.6236458697835498E-2</v>
      </c>
      <c r="I10" s="16">
        <v>0.32808542867752499</v>
      </c>
      <c r="J10" s="16"/>
      <c r="K10" s="16">
        <v>0.21251954569686299</v>
      </c>
      <c r="L10" s="16">
        <v>0.25984558168435601</v>
      </c>
      <c r="M10" s="16">
        <v>0.21742811202934401</v>
      </c>
      <c r="N10" s="16">
        <v>0.28034163603398798</v>
      </c>
      <c r="O10" s="16"/>
      <c r="P10" s="16">
        <v>0.205731608810449</v>
      </c>
      <c r="Q10" s="16">
        <v>0.21468273688314299</v>
      </c>
      <c r="R10" s="16">
        <v>0.3223360844707</v>
      </c>
      <c r="S10" s="16">
        <v>0.24186284738814801</v>
      </c>
      <c r="T10" s="16">
        <v>0.15460526794784801</v>
      </c>
      <c r="U10" s="16">
        <v>0.16756048656716999</v>
      </c>
      <c r="V10" s="16">
        <v>0.31891615396426198</v>
      </c>
      <c r="W10" s="16">
        <v>0.233642387553569</v>
      </c>
      <c r="X10" s="16">
        <v>0.32131217845295801</v>
      </c>
      <c r="Y10" s="16">
        <v>0.16467218374518</v>
      </c>
      <c r="Z10" s="16">
        <v>0.25431084669916298</v>
      </c>
      <c r="AA10" s="16">
        <v>0.45901506569568701</v>
      </c>
      <c r="AB10" s="16"/>
      <c r="AC10" s="16">
        <v>0.24535355909456699</v>
      </c>
      <c r="AD10" s="16">
        <v>0.28296165589491001</v>
      </c>
      <c r="AE10" s="16">
        <v>0.2171700818541</v>
      </c>
      <c r="AF10" s="16">
        <v>0.150412751262369</v>
      </c>
      <c r="AG10" s="16"/>
      <c r="AH10" s="16">
        <v>0.248454484936739</v>
      </c>
      <c r="AI10" s="16">
        <v>0.204537447700429</v>
      </c>
      <c r="AJ10" s="16">
        <v>0.216875597313608</v>
      </c>
      <c r="AK10" s="16">
        <v>0.389805161867603</v>
      </c>
      <c r="AL10" s="16"/>
      <c r="AM10" s="16">
        <v>0.25133322896132698</v>
      </c>
      <c r="AN10" s="16">
        <v>0.23487094175640399</v>
      </c>
      <c r="AO10" s="16">
        <v>0.17344908893425301</v>
      </c>
      <c r="AP10" s="16"/>
      <c r="AQ10" s="16">
        <v>0.26246670497038899</v>
      </c>
      <c r="AR10" s="16">
        <v>0.25631258075518398</v>
      </c>
      <c r="AS10" s="16">
        <v>0.21113273607989599</v>
      </c>
      <c r="AT10" s="16">
        <v>0.40336457008927101</v>
      </c>
      <c r="AU10" s="16">
        <v>0.111634370717261</v>
      </c>
      <c r="AV10" s="16"/>
      <c r="AW10" s="16">
        <v>0.41406314635872998</v>
      </c>
      <c r="AX10" s="16">
        <v>0.32435525991320702</v>
      </c>
      <c r="AY10" s="16">
        <v>0.32435525991320702</v>
      </c>
      <c r="AZ10" s="16" t="s">
        <v>137</v>
      </c>
      <c r="BA10" s="16" t="s">
        <v>137</v>
      </c>
      <c r="BB10" s="16" t="s">
        <v>137</v>
      </c>
      <c r="BC10" s="16">
        <v>4.5485539490861003E-2</v>
      </c>
      <c r="BD10" s="16">
        <v>0</v>
      </c>
      <c r="BE10" s="16">
        <v>0</v>
      </c>
      <c r="BF10" s="16"/>
      <c r="BG10" s="16">
        <v>0.24320795238113899</v>
      </c>
      <c r="BH10" s="16">
        <v>7.2269052176302598E-2</v>
      </c>
      <c r="BI10" s="16">
        <v>0.242529798541361</v>
      </c>
      <c r="BJ10" s="16">
        <v>0.295728178049458</v>
      </c>
      <c r="BK10" s="16">
        <v>0.39997268698409399</v>
      </c>
      <c r="BL10" s="16">
        <v>0.20817542270491701</v>
      </c>
      <c r="BM10" s="16"/>
      <c r="BN10" s="16">
        <v>0.23256756187608699</v>
      </c>
      <c r="BO10" s="16">
        <v>0.24321498995129701</v>
      </c>
      <c r="BP10" s="16">
        <v>0.30987955570402997</v>
      </c>
      <c r="BQ10" s="16">
        <v>0.223115345190946</v>
      </c>
      <c r="BR10" s="16">
        <v>0.27372898515050298</v>
      </c>
      <c r="BS10" s="16">
        <v>0.164687146290527</v>
      </c>
      <c r="BT10" s="16"/>
      <c r="BU10" s="16">
        <v>0.262989064167443</v>
      </c>
      <c r="BV10" s="16">
        <v>0.18981378466458801</v>
      </c>
      <c r="BW10" s="16"/>
      <c r="BX10" s="16">
        <v>0.30974103089298599</v>
      </c>
      <c r="BY10" s="16">
        <v>0.16946877389975601</v>
      </c>
      <c r="BZ10" s="16"/>
      <c r="CA10" s="16">
        <v>0.244480558442038</v>
      </c>
      <c r="CB10" s="16">
        <v>0.24181584497515701</v>
      </c>
    </row>
    <row r="11" spans="2:80" ht="29" x14ac:dyDescent="0.35">
      <c r="B11" s="17" t="s">
        <v>270</v>
      </c>
      <c r="C11" s="16">
        <v>0.17185875002645301</v>
      </c>
      <c r="D11" s="16">
        <v>0.20052377343210201</v>
      </c>
      <c r="E11" s="16">
        <v>0.147704510131208</v>
      </c>
      <c r="F11" s="16"/>
      <c r="G11" s="16">
        <v>7.8753435566935703E-2</v>
      </c>
      <c r="H11" s="16">
        <v>0.21173372412908201</v>
      </c>
      <c r="I11" s="16">
        <v>0.16645766959423899</v>
      </c>
      <c r="J11" s="16"/>
      <c r="K11" s="16">
        <v>0.198053698915646</v>
      </c>
      <c r="L11" s="16">
        <v>0.188420220987635</v>
      </c>
      <c r="M11" s="16">
        <v>0.15430627952201501</v>
      </c>
      <c r="N11" s="16">
        <v>0.124990732509196</v>
      </c>
      <c r="O11" s="16"/>
      <c r="P11" s="16">
        <v>0.253080851478658</v>
      </c>
      <c r="Q11" s="16">
        <v>0.163513165934214</v>
      </c>
      <c r="R11" s="16">
        <v>0.127690056580473</v>
      </c>
      <c r="S11" s="16">
        <v>0.21653846573931801</v>
      </c>
      <c r="T11" s="16">
        <v>0.12876993012101501</v>
      </c>
      <c r="U11" s="16">
        <v>0.18216696615200001</v>
      </c>
      <c r="V11" s="16">
        <v>0.121547334040206</v>
      </c>
      <c r="W11" s="16">
        <v>0.31226770713380497</v>
      </c>
      <c r="X11" s="16">
        <v>0.15868791942503899</v>
      </c>
      <c r="Y11" s="16">
        <v>0.16163160735034801</v>
      </c>
      <c r="Z11" s="16">
        <v>0.119320362586176</v>
      </c>
      <c r="AA11" s="16">
        <v>0</v>
      </c>
      <c r="AB11" s="16"/>
      <c r="AC11" s="16">
        <v>0.160457976045532</v>
      </c>
      <c r="AD11" s="16">
        <v>0.175467485272642</v>
      </c>
      <c r="AE11" s="16">
        <v>0.22399945507278901</v>
      </c>
      <c r="AF11" s="16">
        <v>0.13495850687934299</v>
      </c>
      <c r="AG11" s="16"/>
      <c r="AH11" s="16">
        <v>0.16680128266946501</v>
      </c>
      <c r="AI11" s="16">
        <v>0.16435156762685199</v>
      </c>
      <c r="AJ11" s="16">
        <v>0.24416317348025801</v>
      </c>
      <c r="AK11" s="16">
        <v>0.32471857290018802</v>
      </c>
      <c r="AL11" s="16"/>
      <c r="AM11" s="16">
        <v>0.16569923311505</v>
      </c>
      <c r="AN11" s="16">
        <v>0.18683127256458901</v>
      </c>
      <c r="AO11" s="16">
        <v>0.15244305362383001</v>
      </c>
      <c r="AP11" s="16"/>
      <c r="AQ11" s="16">
        <v>0.15978249676006101</v>
      </c>
      <c r="AR11" s="16">
        <v>0.17729099453754399</v>
      </c>
      <c r="AS11" s="16">
        <v>0.270747282462655</v>
      </c>
      <c r="AT11" s="16">
        <v>0.12972394463618001</v>
      </c>
      <c r="AU11" s="16">
        <v>0.199606944878849</v>
      </c>
      <c r="AV11" s="16"/>
      <c r="AW11" s="16">
        <v>0.106491003925883</v>
      </c>
      <c r="AX11" s="16">
        <v>0.19320654956540301</v>
      </c>
      <c r="AY11" s="16">
        <v>0.19320654956540301</v>
      </c>
      <c r="AZ11" s="16" t="s">
        <v>137</v>
      </c>
      <c r="BA11" s="16" t="s">
        <v>137</v>
      </c>
      <c r="BB11" s="16" t="s">
        <v>137</v>
      </c>
      <c r="BC11" s="16">
        <v>0.27396142346172597</v>
      </c>
      <c r="BD11" s="16">
        <v>9.23512147783207E-2</v>
      </c>
      <c r="BE11" s="16">
        <v>0</v>
      </c>
      <c r="BF11" s="16"/>
      <c r="BG11" s="16">
        <v>0.190189511441999</v>
      </c>
      <c r="BH11" s="16">
        <v>0.153662733029274</v>
      </c>
      <c r="BI11" s="16">
        <v>5.7653708095980798E-2</v>
      </c>
      <c r="BJ11" s="16">
        <v>8.5278139718433399E-2</v>
      </c>
      <c r="BK11" s="16">
        <v>0.12507083659167201</v>
      </c>
      <c r="BL11" s="16">
        <v>0</v>
      </c>
      <c r="BM11" s="16"/>
      <c r="BN11" s="16">
        <v>0.20755865412374</v>
      </c>
      <c r="BO11" s="16">
        <v>0.198645673290717</v>
      </c>
      <c r="BP11" s="16">
        <v>0.127331105543215</v>
      </c>
      <c r="BQ11" s="16">
        <v>0.14936630237708201</v>
      </c>
      <c r="BR11" s="16">
        <v>0.16254099500639799</v>
      </c>
      <c r="BS11" s="16">
        <v>0.134747084791151</v>
      </c>
      <c r="BT11" s="16"/>
      <c r="BU11" s="16">
        <v>0.16088109998060801</v>
      </c>
      <c r="BV11" s="16">
        <v>0.20002787232682701</v>
      </c>
      <c r="BW11" s="16"/>
      <c r="BX11" s="16">
        <v>0.15802184396873101</v>
      </c>
      <c r="BY11" s="16">
        <v>0.18687388318411999</v>
      </c>
      <c r="BZ11" s="16"/>
      <c r="CA11" s="16">
        <v>0.16689659320255201</v>
      </c>
      <c r="CB11" s="16">
        <v>0.17947380628993001</v>
      </c>
    </row>
    <row r="12" spans="2:80" ht="43.5" x14ac:dyDescent="0.35">
      <c r="B12" s="17" t="s">
        <v>271</v>
      </c>
      <c r="C12" s="16">
        <v>0.16620813975975601</v>
      </c>
      <c r="D12" s="16">
        <v>0.21949646233343301</v>
      </c>
      <c r="E12" s="16">
        <v>0.12130537066569</v>
      </c>
      <c r="F12" s="16"/>
      <c r="G12" s="16">
        <v>5.89381324730954E-2</v>
      </c>
      <c r="H12" s="16">
        <v>0.181734122682292</v>
      </c>
      <c r="I12" s="16">
        <v>0.16992717468305199</v>
      </c>
      <c r="J12" s="16"/>
      <c r="K12" s="16">
        <v>0.24375578183552801</v>
      </c>
      <c r="L12" s="16">
        <v>0.19714418713864401</v>
      </c>
      <c r="M12" s="16">
        <v>9.0722911637530199E-2</v>
      </c>
      <c r="N12" s="16">
        <v>5.8186710452804803E-2</v>
      </c>
      <c r="O12" s="16"/>
      <c r="P12" s="16">
        <v>0.197856534820541</v>
      </c>
      <c r="Q12" s="16">
        <v>9.5713972421600305E-2</v>
      </c>
      <c r="R12" s="16">
        <v>0.18185060392907401</v>
      </c>
      <c r="S12" s="16">
        <v>0.208976638774584</v>
      </c>
      <c r="T12" s="16">
        <v>0.23391747142007199</v>
      </c>
      <c r="U12" s="16">
        <v>0.120536238636877</v>
      </c>
      <c r="V12" s="16">
        <v>0.161943664622656</v>
      </c>
      <c r="W12" s="16">
        <v>0.22875449255247801</v>
      </c>
      <c r="X12" s="16">
        <v>0.17886123211232499</v>
      </c>
      <c r="Y12" s="16">
        <v>0.17504122362956301</v>
      </c>
      <c r="Z12" s="16">
        <v>0.119320362586176</v>
      </c>
      <c r="AA12" s="16">
        <v>0</v>
      </c>
      <c r="AB12" s="16"/>
      <c r="AC12" s="16">
        <v>8.0936324305107193E-2</v>
      </c>
      <c r="AD12" s="16">
        <v>0.188720052862971</v>
      </c>
      <c r="AE12" s="16">
        <v>0.18915584259014301</v>
      </c>
      <c r="AF12" s="16">
        <v>0.20083166363242599</v>
      </c>
      <c r="AG12" s="16"/>
      <c r="AH12" s="16">
        <v>0.13387556779221699</v>
      </c>
      <c r="AI12" s="16">
        <v>0.16177986841483799</v>
      </c>
      <c r="AJ12" s="16">
        <v>0.37181204393672701</v>
      </c>
      <c r="AK12" s="16">
        <v>0.23668168153937599</v>
      </c>
      <c r="AL12" s="16"/>
      <c r="AM12" s="16">
        <v>0.165788041487205</v>
      </c>
      <c r="AN12" s="16">
        <v>0.18523269360700101</v>
      </c>
      <c r="AO12" s="16">
        <v>5.66374530569266E-2</v>
      </c>
      <c r="AP12" s="16"/>
      <c r="AQ12" s="16">
        <v>0.185589228333884</v>
      </c>
      <c r="AR12" s="16">
        <v>0.12951206112425401</v>
      </c>
      <c r="AS12" s="16">
        <v>0.34094786894703999</v>
      </c>
      <c r="AT12" s="16">
        <v>6.0206252803214601E-2</v>
      </c>
      <c r="AU12" s="16">
        <v>9.1195031261520301E-2</v>
      </c>
      <c r="AV12" s="16"/>
      <c r="AW12" s="16">
        <v>3.9604412244336397E-2</v>
      </c>
      <c r="AX12" s="16">
        <v>0.18873174503991499</v>
      </c>
      <c r="AY12" s="16">
        <v>0.18873174503991499</v>
      </c>
      <c r="AZ12" s="16" t="s">
        <v>137</v>
      </c>
      <c r="BA12" s="16" t="s">
        <v>137</v>
      </c>
      <c r="BB12" s="16" t="s">
        <v>137</v>
      </c>
      <c r="BC12" s="16">
        <v>5.1060740736159599E-2</v>
      </c>
      <c r="BD12" s="16">
        <v>5.4579676530157599E-2</v>
      </c>
      <c r="BE12" s="16">
        <v>0</v>
      </c>
      <c r="BF12" s="16"/>
      <c r="BG12" s="16">
        <v>0.18417681077470899</v>
      </c>
      <c r="BH12" s="16">
        <v>0.217217898304537</v>
      </c>
      <c r="BI12" s="16">
        <v>5.7653708095980798E-2</v>
      </c>
      <c r="BJ12" s="16">
        <v>9.0750050715150701E-2</v>
      </c>
      <c r="BK12" s="16">
        <v>5.85303068825117E-2</v>
      </c>
      <c r="BL12" s="16">
        <v>0</v>
      </c>
      <c r="BM12" s="16"/>
      <c r="BN12" s="16">
        <v>0.15595714595334001</v>
      </c>
      <c r="BO12" s="16">
        <v>0.13494333815853901</v>
      </c>
      <c r="BP12" s="16">
        <v>0.130586375763351</v>
      </c>
      <c r="BQ12" s="16">
        <v>0.190760166974414</v>
      </c>
      <c r="BR12" s="16">
        <v>0.19647617324935199</v>
      </c>
      <c r="BS12" s="16">
        <v>0.22466149635114599</v>
      </c>
      <c r="BT12" s="16"/>
      <c r="BU12" s="16">
        <v>0.155145290482405</v>
      </c>
      <c r="BV12" s="16">
        <v>0.19459588695363</v>
      </c>
      <c r="BW12" s="16"/>
      <c r="BX12" s="16">
        <v>0.15004291317562901</v>
      </c>
      <c r="BY12" s="16">
        <v>0.183749852384815</v>
      </c>
      <c r="BZ12" s="16"/>
      <c r="CA12" s="16">
        <v>0.14359949395924701</v>
      </c>
      <c r="CB12" s="16">
        <v>0.196094628236893</v>
      </c>
    </row>
    <row r="13" spans="2:80" ht="43.5" x14ac:dyDescent="0.35">
      <c r="B13" s="17" t="s">
        <v>272</v>
      </c>
      <c r="C13" s="16">
        <v>0.15257369162519599</v>
      </c>
      <c r="D13" s="16">
        <v>0.122926806274606</v>
      </c>
      <c r="E13" s="16">
        <v>0.17755528577117699</v>
      </c>
      <c r="F13" s="16"/>
      <c r="G13" s="16">
        <v>0.35821703116131598</v>
      </c>
      <c r="H13" s="16">
        <v>0.24269042623916701</v>
      </c>
      <c r="I13" s="16">
        <v>0.10625884679997399</v>
      </c>
      <c r="J13" s="16"/>
      <c r="K13" s="16">
        <v>0.13392067623287199</v>
      </c>
      <c r="L13" s="16">
        <v>0.14116293930771001</v>
      </c>
      <c r="M13" s="16">
        <v>0.227030862948988</v>
      </c>
      <c r="N13" s="16">
        <v>0.15541756082518099</v>
      </c>
      <c r="O13" s="16"/>
      <c r="P13" s="16">
        <v>0.20989878683979099</v>
      </c>
      <c r="Q13" s="16">
        <v>9.5743789950229793E-2</v>
      </c>
      <c r="R13" s="16">
        <v>0.124232261983115</v>
      </c>
      <c r="S13" s="16">
        <v>0.201888594843151</v>
      </c>
      <c r="T13" s="16">
        <v>0.17518228922837001</v>
      </c>
      <c r="U13" s="16">
        <v>0.19934274456150899</v>
      </c>
      <c r="V13" s="16">
        <v>0.121676507250998</v>
      </c>
      <c r="W13" s="16">
        <v>0.17373551016715599</v>
      </c>
      <c r="X13" s="16">
        <v>0.14052184274339599</v>
      </c>
      <c r="Y13" s="16">
        <v>7.6757014429564105E-2</v>
      </c>
      <c r="Z13" s="16">
        <v>0.216412063071698</v>
      </c>
      <c r="AA13" s="16">
        <v>0</v>
      </c>
      <c r="AB13" s="16"/>
      <c r="AC13" s="16">
        <v>0.15084985737099599</v>
      </c>
      <c r="AD13" s="16">
        <v>0.166046702076804</v>
      </c>
      <c r="AE13" s="16">
        <v>0.12589101529034</v>
      </c>
      <c r="AF13" s="16">
        <v>0.142435746497592</v>
      </c>
      <c r="AG13" s="16"/>
      <c r="AH13" s="16">
        <v>0.14680053579198801</v>
      </c>
      <c r="AI13" s="16">
        <v>0.18583373644293399</v>
      </c>
      <c r="AJ13" s="16">
        <v>0.12136176302198901</v>
      </c>
      <c r="AK13" s="16">
        <v>0</v>
      </c>
      <c r="AL13" s="16"/>
      <c r="AM13" s="16">
        <v>0.143400120912312</v>
      </c>
      <c r="AN13" s="16">
        <v>0.15413897134200799</v>
      </c>
      <c r="AO13" s="16">
        <v>0.226160197828499</v>
      </c>
      <c r="AP13" s="16"/>
      <c r="AQ13" s="16">
        <v>0.15418907100586099</v>
      </c>
      <c r="AR13" s="16">
        <v>0.18905671408788799</v>
      </c>
      <c r="AS13" s="16">
        <v>0.1162811807707</v>
      </c>
      <c r="AT13" s="16">
        <v>0.13446951574407101</v>
      </c>
      <c r="AU13" s="16">
        <v>0.180213872772164</v>
      </c>
      <c r="AV13" s="16"/>
      <c r="AW13" s="16">
        <v>0.17381075199287599</v>
      </c>
      <c r="AX13" s="16">
        <v>8.4325433641257094E-2</v>
      </c>
      <c r="AY13" s="16">
        <v>8.4325433641257094E-2</v>
      </c>
      <c r="AZ13" s="16" t="s">
        <v>137</v>
      </c>
      <c r="BA13" s="16" t="s">
        <v>137</v>
      </c>
      <c r="BB13" s="16" t="s">
        <v>137</v>
      </c>
      <c r="BC13" s="16">
        <v>0.32522460484268501</v>
      </c>
      <c r="BD13" s="16">
        <v>8.7055347586776202E-2</v>
      </c>
      <c r="BE13" s="16">
        <v>0.88184512469672804</v>
      </c>
      <c r="BF13" s="16"/>
      <c r="BG13" s="16">
        <v>0.13470681156275299</v>
      </c>
      <c r="BH13" s="16">
        <v>0.30757268205313398</v>
      </c>
      <c r="BI13" s="16">
        <v>0.20690823982835699</v>
      </c>
      <c r="BJ13" s="16">
        <v>0.15280574824232199</v>
      </c>
      <c r="BK13" s="16">
        <v>0.139034957815072</v>
      </c>
      <c r="BL13" s="16">
        <v>0.17140144037872199</v>
      </c>
      <c r="BM13" s="16"/>
      <c r="BN13" s="16">
        <v>0.136268681764729</v>
      </c>
      <c r="BO13" s="16">
        <v>0.19442123008093401</v>
      </c>
      <c r="BP13" s="16">
        <v>0.11626837849063899</v>
      </c>
      <c r="BQ13" s="16">
        <v>0.12382211796082</v>
      </c>
      <c r="BR13" s="16">
        <v>0.171171867364877</v>
      </c>
      <c r="BS13" s="16">
        <v>7.2716967594646006E-2</v>
      </c>
      <c r="BT13" s="16"/>
      <c r="BU13" s="16">
        <v>0.15668650813014101</v>
      </c>
      <c r="BV13" s="16">
        <v>0.14202002753105999</v>
      </c>
      <c r="BW13" s="16"/>
      <c r="BX13" s="16">
        <v>0.138475987417332</v>
      </c>
      <c r="BY13" s="16">
        <v>0.16787183016971</v>
      </c>
      <c r="BZ13" s="16"/>
      <c r="CA13" s="16">
        <v>0.16190632828669799</v>
      </c>
      <c r="CB13" s="16">
        <v>0.14196139657783799</v>
      </c>
    </row>
    <row r="14" spans="2:80" ht="58" x14ac:dyDescent="0.35">
      <c r="B14" s="17" t="s">
        <v>273</v>
      </c>
      <c r="C14" s="16">
        <v>0.14785878321886101</v>
      </c>
      <c r="D14" s="16">
        <v>0.16416619851623299</v>
      </c>
      <c r="E14" s="16">
        <v>0.134117534325043</v>
      </c>
      <c r="F14" s="16"/>
      <c r="G14" s="16">
        <v>0.49190512803250802</v>
      </c>
      <c r="H14" s="16">
        <v>0.23584954726837601</v>
      </c>
      <c r="I14" s="16">
        <v>9.0892596004926801E-2</v>
      </c>
      <c r="J14" s="16"/>
      <c r="K14" s="16">
        <v>8.7608388447518101E-2</v>
      </c>
      <c r="L14" s="16">
        <v>8.5916526182952299E-2</v>
      </c>
      <c r="M14" s="16">
        <v>0.17704270388278601</v>
      </c>
      <c r="N14" s="16">
        <v>0.29287170373097998</v>
      </c>
      <c r="O14" s="16"/>
      <c r="P14" s="16">
        <v>0.156770421801329</v>
      </c>
      <c r="Q14" s="16">
        <v>0.14307816519959099</v>
      </c>
      <c r="R14" s="16">
        <v>0.16584376181129901</v>
      </c>
      <c r="S14" s="16">
        <v>0.10081742798572001</v>
      </c>
      <c r="T14" s="16">
        <v>0.147766307135586</v>
      </c>
      <c r="U14" s="16">
        <v>0.19591090614678899</v>
      </c>
      <c r="V14" s="16">
        <v>0.15927135815699101</v>
      </c>
      <c r="W14" s="16">
        <v>8.9620489787423999E-2</v>
      </c>
      <c r="X14" s="16">
        <v>8.6740428800207797E-2</v>
      </c>
      <c r="Y14" s="16">
        <v>0.149573833709441</v>
      </c>
      <c r="Z14" s="16">
        <v>0.24592453972303799</v>
      </c>
      <c r="AA14" s="16">
        <v>0.21463766893087199</v>
      </c>
      <c r="AB14" s="16"/>
      <c r="AC14" s="16">
        <v>0.239904965453651</v>
      </c>
      <c r="AD14" s="16">
        <v>0.11951764976373699</v>
      </c>
      <c r="AE14" s="16">
        <v>0.116943496882078</v>
      </c>
      <c r="AF14" s="16">
        <v>9.7971254982454806E-2</v>
      </c>
      <c r="AG14" s="16"/>
      <c r="AH14" s="16">
        <v>0.151616364083871</v>
      </c>
      <c r="AI14" s="16">
        <v>0.13751042573672001</v>
      </c>
      <c r="AJ14" s="16">
        <v>0.168019003499739</v>
      </c>
      <c r="AK14" s="16">
        <v>0</v>
      </c>
      <c r="AL14" s="16"/>
      <c r="AM14" s="16">
        <v>0.15175414323781899</v>
      </c>
      <c r="AN14" s="16">
        <v>0.120453008803018</v>
      </c>
      <c r="AO14" s="16">
        <v>0.306096843236144</v>
      </c>
      <c r="AP14" s="16"/>
      <c r="AQ14" s="16">
        <v>0.117426981280883</v>
      </c>
      <c r="AR14" s="16">
        <v>0.20073969419642901</v>
      </c>
      <c r="AS14" s="16">
        <v>7.2570258808100405E-2</v>
      </c>
      <c r="AT14" s="16">
        <v>0</v>
      </c>
      <c r="AU14" s="16">
        <v>0.27741759704609398</v>
      </c>
      <c r="AV14" s="16"/>
      <c r="AW14" s="16">
        <v>0.123558388858937</v>
      </c>
      <c r="AX14" s="16">
        <v>8.55509518932068E-2</v>
      </c>
      <c r="AY14" s="16">
        <v>8.55509518932068E-2</v>
      </c>
      <c r="AZ14" s="16" t="s">
        <v>137</v>
      </c>
      <c r="BA14" s="16" t="s">
        <v>137</v>
      </c>
      <c r="BB14" s="16" t="s">
        <v>137</v>
      </c>
      <c r="BC14" s="16">
        <v>0.304688583273302</v>
      </c>
      <c r="BD14" s="16">
        <v>0.813050677415742</v>
      </c>
      <c r="BE14" s="16">
        <v>0.118154875303272</v>
      </c>
      <c r="BF14" s="16"/>
      <c r="BG14" s="16">
        <v>0.103758029282099</v>
      </c>
      <c r="BH14" s="16">
        <v>0.19132207119868</v>
      </c>
      <c r="BI14" s="16">
        <v>0.34925902279320298</v>
      </c>
      <c r="BJ14" s="16">
        <v>0.44530048981660397</v>
      </c>
      <c r="BK14" s="16">
        <v>0.110795283658747</v>
      </c>
      <c r="BL14" s="16">
        <v>0.62042313691636097</v>
      </c>
      <c r="BM14" s="16"/>
      <c r="BN14" s="16">
        <v>0.24875312959294099</v>
      </c>
      <c r="BO14" s="16">
        <v>0.13196323022349499</v>
      </c>
      <c r="BP14" s="16">
        <v>0.223185727989754</v>
      </c>
      <c r="BQ14" s="16">
        <v>0.125290831554628</v>
      </c>
      <c r="BR14" s="16">
        <v>0.11359455567360099</v>
      </c>
      <c r="BS14" s="16">
        <v>0.122873699210963</v>
      </c>
      <c r="BT14" s="16"/>
      <c r="BU14" s="16">
        <v>0.13347858969330301</v>
      </c>
      <c r="BV14" s="16">
        <v>0.18475897847310699</v>
      </c>
      <c r="BW14" s="16"/>
      <c r="BX14" s="16">
        <v>0.11147670791735299</v>
      </c>
      <c r="BY14" s="16">
        <v>0.18733883048705099</v>
      </c>
      <c r="BZ14" s="16"/>
      <c r="CA14" s="16">
        <v>0.24806037294354499</v>
      </c>
      <c r="CB14" s="16">
        <v>2.2298185896229901E-2</v>
      </c>
    </row>
    <row r="15" spans="2:80" ht="43.5" x14ac:dyDescent="0.35">
      <c r="B15" s="17" t="s">
        <v>274</v>
      </c>
      <c r="C15" s="16">
        <v>0.140946367430928</v>
      </c>
      <c r="D15" s="16">
        <v>0.18107217666168199</v>
      </c>
      <c r="E15" s="16">
        <v>0.107134833128832</v>
      </c>
      <c r="F15" s="16"/>
      <c r="G15" s="16">
        <v>7.0577559215968394E-2</v>
      </c>
      <c r="H15" s="16">
        <v>0.18659188384563999</v>
      </c>
      <c r="I15" s="16">
        <v>0.13179514899807601</v>
      </c>
      <c r="J15" s="16"/>
      <c r="K15" s="16">
        <v>0.18701110334135099</v>
      </c>
      <c r="L15" s="16">
        <v>0.131862393131193</v>
      </c>
      <c r="M15" s="16">
        <v>0.12750295767376499</v>
      </c>
      <c r="N15" s="16">
        <v>9.2679736512768701E-2</v>
      </c>
      <c r="O15" s="16"/>
      <c r="P15" s="16">
        <v>0.210480128022621</v>
      </c>
      <c r="Q15" s="16">
        <v>0.17793058194351699</v>
      </c>
      <c r="R15" s="16">
        <v>0.126330072281651</v>
      </c>
      <c r="S15" s="16">
        <v>0.13243389835376099</v>
      </c>
      <c r="T15" s="16">
        <v>4.9532162148681003E-2</v>
      </c>
      <c r="U15" s="16">
        <v>8.1592783711520997E-2</v>
      </c>
      <c r="V15" s="16">
        <v>9.7683966030431002E-2</v>
      </c>
      <c r="W15" s="16">
        <v>0.22456082533121899</v>
      </c>
      <c r="X15" s="16">
        <v>0.15428177033250501</v>
      </c>
      <c r="Y15" s="16">
        <v>0.13367762557485999</v>
      </c>
      <c r="Z15" s="16">
        <v>0.126616939232261</v>
      </c>
      <c r="AA15" s="16">
        <v>0.215114723837597</v>
      </c>
      <c r="AB15" s="16"/>
      <c r="AC15" s="16">
        <v>9.0596357646025E-2</v>
      </c>
      <c r="AD15" s="16">
        <v>0.127548398382727</v>
      </c>
      <c r="AE15" s="16">
        <v>0.154979432898427</v>
      </c>
      <c r="AF15" s="16">
        <v>0.26962547816444499</v>
      </c>
      <c r="AG15" s="16"/>
      <c r="AH15" s="16">
        <v>0.108126888662082</v>
      </c>
      <c r="AI15" s="16">
        <v>0.19079290938112101</v>
      </c>
      <c r="AJ15" s="16">
        <v>0.22818939912225</v>
      </c>
      <c r="AK15" s="16">
        <v>0.275042925760004</v>
      </c>
      <c r="AL15" s="16"/>
      <c r="AM15" s="16">
        <v>0.103455762457867</v>
      </c>
      <c r="AN15" s="16">
        <v>0.19807913267994101</v>
      </c>
      <c r="AO15" s="16">
        <v>6.1681832038602502E-2</v>
      </c>
      <c r="AP15" s="16"/>
      <c r="AQ15" s="16">
        <v>0.11904853967079</v>
      </c>
      <c r="AR15" s="16">
        <v>0.15549624762710901</v>
      </c>
      <c r="AS15" s="16">
        <v>0.21795555831855301</v>
      </c>
      <c r="AT15" s="16">
        <v>0.21240204268767099</v>
      </c>
      <c r="AU15" s="16">
        <v>0.10098817955919</v>
      </c>
      <c r="AV15" s="16"/>
      <c r="AW15" s="16">
        <v>4.5197901806401701E-2</v>
      </c>
      <c r="AX15" s="16">
        <v>0.15035170544287299</v>
      </c>
      <c r="AY15" s="16">
        <v>0.15035170544287299</v>
      </c>
      <c r="AZ15" s="16" t="s">
        <v>137</v>
      </c>
      <c r="BA15" s="16" t="s">
        <v>137</v>
      </c>
      <c r="BB15" s="16" t="s">
        <v>137</v>
      </c>
      <c r="BC15" s="16">
        <v>0.16840432416607401</v>
      </c>
      <c r="BD15" s="16">
        <v>5.4579676530157599E-2</v>
      </c>
      <c r="BE15" s="16">
        <v>0.112450612352838</v>
      </c>
      <c r="BF15" s="16"/>
      <c r="BG15" s="16">
        <v>0.155324011614178</v>
      </c>
      <c r="BH15" s="16">
        <v>0.17464547943360401</v>
      </c>
      <c r="BI15" s="16">
        <v>9.9030725663179595E-2</v>
      </c>
      <c r="BJ15" s="16">
        <v>5.3485767795256503E-2</v>
      </c>
      <c r="BK15" s="16">
        <v>6.7454838937466594E-2</v>
      </c>
      <c r="BL15" s="16">
        <v>0</v>
      </c>
      <c r="BM15" s="16"/>
      <c r="BN15" s="16">
        <v>0.181938778788517</v>
      </c>
      <c r="BO15" s="16">
        <v>0.14981586512475401</v>
      </c>
      <c r="BP15" s="16">
        <v>0.15316476040618199</v>
      </c>
      <c r="BQ15" s="16">
        <v>0.12601492191887101</v>
      </c>
      <c r="BR15" s="16">
        <v>8.9953877904354204E-2</v>
      </c>
      <c r="BS15" s="16">
        <v>0.19670480050387401</v>
      </c>
      <c r="BT15" s="16"/>
      <c r="BU15" s="16">
        <v>0.12479810528973199</v>
      </c>
      <c r="BV15" s="16">
        <v>0.182383502819118</v>
      </c>
      <c r="BW15" s="16"/>
      <c r="BX15" s="16">
        <v>0.103022374153646</v>
      </c>
      <c r="BY15" s="16">
        <v>0.182099628611814</v>
      </c>
      <c r="BZ15" s="16"/>
      <c r="CA15" s="16">
        <v>0.126216633400004</v>
      </c>
      <c r="CB15" s="16">
        <v>0.160672333597213</v>
      </c>
    </row>
    <row r="16" spans="2:80" ht="29" x14ac:dyDescent="0.35">
      <c r="B16" s="17" t="s">
        <v>275</v>
      </c>
      <c r="C16" s="16">
        <v>0.115273081431932</v>
      </c>
      <c r="D16" s="16">
        <v>0.12938412523825299</v>
      </c>
      <c r="E16" s="16">
        <v>0.103382578764384</v>
      </c>
      <c r="F16" s="16"/>
      <c r="G16" s="16">
        <v>0.12548589116099601</v>
      </c>
      <c r="H16" s="16">
        <v>0.173546598667944</v>
      </c>
      <c r="I16" s="16">
        <v>9.5388112191544E-2</v>
      </c>
      <c r="J16" s="16"/>
      <c r="K16" s="16">
        <v>7.2793386900486201E-2</v>
      </c>
      <c r="L16" s="16">
        <v>0.12592404931860801</v>
      </c>
      <c r="M16" s="16">
        <v>0.17861390028683799</v>
      </c>
      <c r="N16" s="16">
        <v>0.13254371795723399</v>
      </c>
      <c r="O16" s="16"/>
      <c r="P16" s="16">
        <v>0.12599053517382899</v>
      </c>
      <c r="Q16" s="16">
        <v>7.9903199575818998E-2</v>
      </c>
      <c r="R16" s="16">
        <v>0.173231280680196</v>
      </c>
      <c r="S16" s="16">
        <v>0.100896830328667</v>
      </c>
      <c r="T16" s="16">
        <v>9.9904432176325997E-2</v>
      </c>
      <c r="U16" s="16">
        <v>0.119852386577864</v>
      </c>
      <c r="V16" s="16">
        <v>7.5751519362101394E-2</v>
      </c>
      <c r="W16" s="16">
        <v>4.3292694655384899E-2</v>
      </c>
      <c r="X16" s="16">
        <v>0.103283967158265</v>
      </c>
      <c r="Y16" s="16">
        <v>0.15320624245836501</v>
      </c>
      <c r="Z16" s="16">
        <v>0.18023423048727499</v>
      </c>
      <c r="AA16" s="16">
        <v>0.11489968148817099</v>
      </c>
      <c r="AB16" s="16"/>
      <c r="AC16" s="16">
        <v>0.12525542990899899</v>
      </c>
      <c r="AD16" s="16">
        <v>0.12955177577947599</v>
      </c>
      <c r="AE16" s="16">
        <v>5.9735993713341901E-2</v>
      </c>
      <c r="AF16" s="16">
        <v>8.4877968240338997E-2</v>
      </c>
      <c r="AG16" s="16"/>
      <c r="AH16" s="16">
        <v>0.11566738010828601</v>
      </c>
      <c r="AI16" s="16">
        <v>0.101298555599276</v>
      </c>
      <c r="AJ16" s="16">
        <v>0.16636241037263899</v>
      </c>
      <c r="AK16" s="16">
        <v>0.103023685614866</v>
      </c>
      <c r="AL16" s="16"/>
      <c r="AM16" s="16">
        <v>0.12577480476275199</v>
      </c>
      <c r="AN16" s="16">
        <v>8.99310424576545E-2</v>
      </c>
      <c r="AO16" s="16">
        <v>0.212823805910199</v>
      </c>
      <c r="AP16" s="16"/>
      <c r="AQ16" s="16">
        <v>9.6579385269881995E-2</v>
      </c>
      <c r="AR16" s="16">
        <v>8.8741121665196404E-2</v>
      </c>
      <c r="AS16" s="16">
        <v>0.12974071491522601</v>
      </c>
      <c r="AT16" s="16">
        <v>0.106845447317375</v>
      </c>
      <c r="AU16" s="16">
        <v>0.21899367952562199</v>
      </c>
      <c r="AV16" s="16"/>
      <c r="AW16" s="16">
        <v>7.0158320663277707E-2</v>
      </c>
      <c r="AX16" s="16">
        <v>0.107354846281321</v>
      </c>
      <c r="AY16" s="16">
        <v>0.107354846281321</v>
      </c>
      <c r="AZ16" s="16" t="s">
        <v>137</v>
      </c>
      <c r="BA16" s="16" t="s">
        <v>137</v>
      </c>
      <c r="BB16" s="16" t="s">
        <v>137</v>
      </c>
      <c r="BC16" s="16">
        <v>9.9477443283191594E-2</v>
      </c>
      <c r="BD16" s="16">
        <v>0.31584699008165601</v>
      </c>
      <c r="BE16" s="16">
        <v>0</v>
      </c>
      <c r="BF16" s="16"/>
      <c r="BG16" s="16">
        <v>0.109159629021231</v>
      </c>
      <c r="BH16" s="16">
        <v>0.132322660707963</v>
      </c>
      <c r="BI16" s="16">
        <v>0.10510561647415501</v>
      </c>
      <c r="BJ16" s="16">
        <v>0.202660956156129</v>
      </c>
      <c r="BK16" s="16">
        <v>6.8231816996569106E-2</v>
      </c>
      <c r="BL16" s="16">
        <v>0.23703333886826899</v>
      </c>
      <c r="BM16" s="16"/>
      <c r="BN16" s="16">
        <v>0.12740000238527699</v>
      </c>
      <c r="BO16" s="16">
        <v>0.110810125854876</v>
      </c>
      <c r="BP16" s="16">
        <v>0.129388662666232</v>
      </c>
      <c r="BQ16" s="16">
        <v>0.119288843310544</v>
      </c>
      <c r="BR16" s="16">
        <v>7.9464653364386101E-2</v>
      </c>
      <c r="BS16" s="16">
        <v>0.18102523217557201</v>
      </c>
      <c r="BT16" s="16"/>
      <c r="BU16" s="16">
        <v>0.118037582292584</v>
      </c>
      <c r="BV16" s="16">
        <v>0.108179253288571</v>
      </c>
      <c r="BW16" s="16"/>
      <c r="BX16" s="16">
        <v>0.110774191118568</v>
      </c>
      <c r="BY16" s="16">
        <v>0.12015505698593899</v>
      </c>
      <c r="BZ16" s="16"/>
      <c r="CA16" s="16">
        <v>0.142663361381038</v>
      </c>
      <c r="CB16" s="16">
        <v>7.7921526409188993E-2</v>
      </c>
    </row>
    <row r="17" spans="2:80" ht="29" x14ac:dyDescent="0.35">
      <c r="B17" s="17" t="s">
        <v>276</v>
      </c>
      <c r="C17" s="16">
        <v>3.2759722877359398E-2</v>
      </c>
      <c r="D17" s="16">
        <v>3.2803481494100201E-2</v>
      </c>
      <c r="E17" s="16">
        <v>3.2722850201161502E-2</v>
      </c>
      <c r="F17" s="16"/>
      <c r="G17" s="16">
        <v>2.2909356339228901E-2</v>
      </c>
      <c r="H17" s="16">
        <v>4.7165704352500198E-2</v>
      </c>
      <c r="I17" s="16">
        <v>2.8858405494674801E-2</v>
      </c>
      <c r="J17" s="16"/>
      <c r="K17" s="16">
        <v>2.7376230888891299E-2</v>
      </c>
      <c r="L17" s="16">
        <v>5.2767136595729999E-2</v>
      </c>
      <c r="M17" s="16">
        <v>1.2898387841753199E-2</v>
      </c>
      <c r="N17" s="16">
        <v>2.7859793375541599E-2</v>
      </c>
      <c r="O17" s="16"/>
      <c r="P17" s="16">
        <v>3.7291695351482697E-2</v>
      </c>
      <c r="Q17" s="16">
        <v>2.69094764559243E-2</v>
      </c>
      <c r="R17" s="16">
        <v>1.8175094127488401E-2</v>
      </c>
      <c r="S17" s="16">
        <v>1.47740503755698E-2</v>
      </c>
      <c r="T17" s="16">
        <v>7.2679341136414902E-2</v>
      </c>
      <c r="U17" s="16">
        <v>2.2106462900717098E-2</v>
      </c>
      <c r="V17" s="16">
        <v>6.2772953127734399E-2</v>
      </c>
      <c r="W17" s="16">
        <v>4.1567330519085802E-2</v>
      </c>
      <c r="X17" s="16">
        <v>0</v>
      </c>
      <c r="Y17" s="16">
        <v>3.9082798227330899E-2</v>
      </c>
      <c r="Z17" s="16">
        <v>9.1062794760635002E-2</v>
      </c>
      <c r="AA17" s="16">
        <v>0</v>
      </c>
      <c r="AB17" s="16"/>
      <c r="AC17" s="16">
        <v>2.6137763121590201E-2</v>
      </c>
      <c r="AD17" s="16">
        <v>4.7123623536636801E-2</v>
      </c>
      <c r="AE17" s="16">
        <v>1.27075944493436E-2</v>
      </c>
      <c r="AF17" s="16">
        <v>1.6519025665293601E-2</v>
      </c>
      <c r="AG17" s="16"/>
      <c r="AH17" s="16">
        <v>3.7282070188412897E-2</v>
      </c>
      <c r="AI17" s="16">
        <v>1.90253348925098E-2</v>
      </c>
      <c r="AJ17" s="16">
        <v>5.52354729707435E-2</v>
      </c>
      <c r="AK17" s="16">
        <v>0</v>
      </c>
      <c r="AL17" s="16"/>
      <c r="AM17" s="16">
        <v>5.1719643483974002E-2</v>
      </c>
      <c r="AN17" s="16">
        <v>7.5226026702913899E-3</v>
      </c>
      <c r="AO17" s="16">
        <v>2.88778570626727E-2</v>
      </c>
      <c r="AP17" s="16"/>
      <c r="AQ17" s="16">
        <v>4.72506150470791E-2</v>
      </c>
      <c r="AR17" s="16">
        <v>2.1020247094009299E-2</v>
      </c>
      <c r="AS17" s="16">
        <v>1.79695122013366E-2</v>
      </c>
      <c r="AT17" s="16">
        <v>0</v>
      </c>
      <c r="AU17" s="16">
        <v>2.19779677883346E-2</v>
      </c>
      <c r="AV17" s="16"/>
      <c r="AW17" s="16">
        <v>2.8217557919111302E-2</v>
      </c>
      <c r="AX17" s="16">
        <v>3.3867477129615603E-2</v>
      </c>
      <c r="AY17" s="16">
        <v>3.3867477129615603E-2</v>
      </c>
      <c r="AZ17" s="16" t="s">
        <v>137</v>
      </c>
      <c r="BA17" s="16" t="s">
        <v>137</v>
      </c>
      <c r="BB17" s="16" t="s">
        <v>137</v>
      </c>
      <c r="BC17" s="16">
        <v>0</v>
      </c>
      <c r="BD17" s="16">
        <v>0</v>
      </c>
      <c r="BE17" s="16">
        <v>0.112450612352838</v>
      </c>
      <c r="BF17" s="16"/>
      <c r="BG17" s="16">
        <v>3.92712613685018E-2</v>
      </c>
      <c r="BH17" s="16">
        <v>4.2773229485897797E-2</v>
      </c>
      <c r="BI17" s="16">
        <v>0</v>
      </c>
      <c r="BJ17" s="16">
        <v>0</v>
      </c>
      <c r="BK17" s="16">
        <v>0</v>
      </c>
      <c r="BL17" s="16">
        <v>0</v>
      </c>
      <c r="BM17" s="16"/>
      <c r="BN17" s="16">
        <v>3.9324155364720503E-2</v>
      </c>
      <c r="BO17" s="16">
        <v>4.3759250757229501E-2</v>
      </c>
      <c r="BP17" s="16">
        <v>0</v>
      </c>
      <c r="BQ17" s="16">
        <v>2.9845421202362998E-2</v>
      </c>
      <c r="BR17" s="16">
        <v>3.9133736003140802E-2</v>
      </c>
      <c r="BS17" s="16">
        <v>0</v>
      </c>
      <c r="BT17" s="16"/>
      <c r="BU17" s="16">
        <v>3.1138982737101799E-2</v>
      </c>
      <c r="BV17" s="16">
        <v>3.6918611805078501E-2</v>
      </c>
      <c r="BW17" s="16"/>
      <c r="BX17" s="16">
        <v>3.08132091500062E-2</v>
      </c>
      <c r="BY17" s="16">
        <v>3.4871984295302798E-2</v>
      </c>
      <c r="BZ17" s="16"/>
      <c r="CA17" s="16">
        <v>2.7780498405637601E-2</v>
      </c>
      <c r="CB17" s="16">
        <v>3.9311804984837703E-2</v>
      </c>
    </row>
    <row r="18" spans="2:80" ht="43.5" x14ac:dyDescent="0.35">
      <c r="B18" s="17" t="s">
        <v>277</v>
      </c>
      <c r="C18" s="16">
        <v>2.9107847992208301E-2</v>
      </c>
      <c r="D18" s="16">
        <v>4.9722034842637999E-2</v>
      </c>
      <c r="E18" s="16">
        <v>1.1737549444586499E-2</v>
      </c>
      <c r="F18" s="16"/>
      <c r="G18" s="16">
        <v>0</v>
      </c>
      <c r="H18" s="16">
        <v>6.6963077233848003E-3</v>
      </c>
      <c r="I18" s="16">
        <v>3.88197105633174E-2</v>
      </c>
      <c r="J18" s="16"/>
      <c r="K18" s="16">
        <v>1.8301490383546299E-2</v>
      </c>
      <c r="L18" s="16">
        <v>3.2186535202731598E-2</v>
      </c>
      <c r="M18" s="16">
        <v>1.2898387841753199E-2</v>
      </c>
      <c r="N18" s="16">
        <v>4.9769623115593499E-2</v>
      </c>
      <c r="O18" s="16"/>
      <c r="P18" s="16">
        <v>0</v>
      </c>
      <c r="Q18" s="16">
        <v>1.348464280586E-2</v>
      </c>
      <c r="R18" s="16">
        <v>1.87096442132113E-2</v>
      </c>
      <c r="S18" s="16">
        <v>7.3026038080436603E-2</v>
      </c>
      <c r="T18" s="16">
        <v>2.5551143720304599E-2</v>
      </c>
      <c r="U18" s="16">
        <v>6.6319388702151302E-2</v>
      </c>
      <c r="V18" s="16">
        <v>1.9101331039041599E-2</v>
      </c>
      <c r="W18" s="16">
        <v>0</v>
      </c>
      <c r="X18" s="16">
        <v>2.61764002385096E-2</v>
      </c>
      <c r="Y18" s="16">
        <v>2.0047831539984198E-2</v>
      </c>
      <c r="Z18" s="16">
        <v>6.1680641626539003E-2</v>
      </c>
      <c r="AA18" s="16">
        <v>0</v>
      </c>
      <c r="AB18" s="16"/>
      <c r="AC18" s="16">
        <v>5.5723494391762302E-2</v>
      </c>
      <c r="AD18" s="16">
        <v>1.5775816887970799E-2</v>
      </c>
      <c r="AE18" s="16">
        <v>4.5616036090944598E-2</v>
      </c>
      <c r="AF18" s="16">
        <v>0</v>
      </c>
      <c r="AG18" s="16"/>
      <c r="AH18" s="16">
        <v>3.7928428927242699E-2</v>
      </c>
      <c r="AI18" s="16">
        <v>1.88706183388898E-2</v>
      </c>
      <c r="AJ18" s="16">
        <v>1.5546576182626301E-2</v>
      </c>
      <c r="AK18" s="16">
        <v>0</v>
      </c>
      <c r="AL18" s="16"/>
      <c r="AM18" s="16">
        <v>2.8301034359819399E-2</v>
      </c>
      <c r="AN18" s="16">
        <v>3.4804640839359503E-2</v>
      </c>
      <c r="AO18" s="16">
        <v>0</v>
      </c>
      <c r="AP18" s="16"/>
      <c r="AQ18" s="16">
        <v>1.24846564521274E-2</v>
      </c>
      <c r="AR18" s="16">
        <v>4.0087123720538402E-2</v>
      </c>
      <c r="AS18" s="16">
        <v>9.0121373799555399E-2</v>
      </c>
      <c r="AT18" s="16">
        <v>0</v>
      </c>
      <c r="AU18" s="16">
        <v>3.0517850837912901E-2</v>
      </c>
      <c r="AV18" s="16"/>
      <c r="AW18" s="16">
        <v>3.8708461735091099E-2</v>
      </c>
      <c r="AX18" s="16">
        <v>4.1576255712541199E-2</v>
      </c>
      <c r="AY18" s="16">
        <v>4.1576255712541199E-2</v>
      </c>
      <c r="AZ18" s="16" t="s">
        <v>137</v>
      </c>
      <c r="BA18" s="16" t="s">
        <v>137</v>
      </c>
      <c r="BB18" s="16" t="s">
        <v>137</v>
      </c>
      <c r="BC18" s="16">
        <v>0</v>
      </c>
      <c r="BD18" s="16">
        <v>0</v>
      </c>
      <c r="BE18" s="16">
        <v>0</v>
      </c>
      <c r="BF18" s="16"/>
      <c r="BG18" s="16">
        <v>3.1324576309431001E-2</v>
      </c>
      <c r="BH18" s="16">
        <v>2.3658951936715099E-2</v>
      </c>
      <c r="BI18" s="16">
        <v>0</v>
      </c>
      <c r="BJ18" s="16">
        <v>0</v>
      </c>
      <c r="BK18" s="16">
        <v>6.6806250673704701E-2</v>
      </c>
      <c r="BL18" s="16">
        <v>0</v>
      </c>
      <c r="BM18" s="16"/>
      <c r="BN18" s="16">
        <v>0</v>
      </c>
      <c r="BO18" s="16">
        <v>3.11953482023236E-2</v>
      </c>
      <c r="BP18" s="16">
        <v>1.9500082620708001E-2</v>
      </c>
      <c r="BQ18" s="16">
        <v>2.9684298309326101E-2</v>
      </c>
      <c r="BR18" s="16">
        <v>3.81459294769474E-2</v>
      </c>
      <c r="BS18" s="16">
        <v>5.9136369410408098E-2</v>
      </c>
      <c r="BT18" s="16"/>
      <c r="BU18" s="16">
        <v>3.1402188525997597E-2</v>
      </c>
      <c r="BV18" s="16">
        <v>2.32204714749112E-2</v>
      </c>
      <c r="BW18" s="16"/>
      <c r="BX18" s="16">
        <v>4.0408603950031201E-2</v>
      </c>
      <c r="BY18" s="16">
        <v>1.68448207821403E-2</v>
      </c>
      <c r="BZ18" s="16"/>
      <c r="CA18" s="16">
        <v>3.6986638884461097E-2</v>
      </c>
      <c r="CB18" s="16">
        <v>1.9371399462500799E-2</v>
      </c>
    </row>
    <row r="19" spans="2:80" ht="58" x14ac:dyDescent="0.35">
      <c r="B19" s="17" t="s">
        <v>278</v>
      </c>
      <c r="C19" s="16">
        <v>1.6748572919207901E-2</v>
      </c>
      <c r="D19" s="16">
        <v>2.8884890393056899E-2</v>
      </c>
      <c r="E19" s="16">
        <v>6.5220498300818898E-3</v>
      </c>
      <c r="F19" s="16"/>
      <c r="G19" s="16">
        <v>7.0577559215968394E-2</v>
      </c>
      <c r="H19" s="16">
        <v>1.3219200577844E-2</v>
      </c>
      <c r="I19" s="16">
        <v>1.34893198572583E-2</v>
      </c>
      <c r="J19" s="16"/>
      <c r="K19" s="16">
        <v>1.91469832919893E-2</v>
      </c>
      <c r="L19" s="16">
        <v>1.3187400430626601E-2</v>
      </c>
      <c r="M19" s="16">
        <v>2.5047445464362401E-2</v>
      </c>
      <c r="N19" s="16">
        <v>1.3231460164580801E-2</v>
      </c>
      <c r="O19" s="16"/>
      <c r="P19" s="16">
        <v>3.2553880321056501E-2</v>
      </c>
      <c r="Q19" s="16">
        <v>3.9997520657273397E-2</v>
      </c>
      <c r="R19" s="16">
        <v>0</v>
      </c>
      <c r="S19" s="16">
        <v>0</v>
      </c>
      <c r="T19" s="16">
        <v>0</v>
      </c>
      <c r="U19" s="16">
        <v>0</v>
      </c>
      <c r="V19" s="16">
        <v>0</v>
      </c>
      <c r="W19" s="16">
        <v>0</v>
      </c>
      <c r="X19" s="16">
        <v>3.8890659602078298E-2</v>
      </c>
      <c r="Y19" s="16">
        <v>0</v>
      </c>
      <c r="Z19" s="16">
        <v>5.8795559325869898E-2</v>
      </c>
      <c r="AA19" s="16">
        <v>0</v>
      </c>
      <c r="AB19" s="16"/>
      <c r="AC19" s="16">
        <v>0</v>
      </c>
      <c r="AD19" s="16">
        <v>2.9410121556834999E-2</v>
      </c>
      <c r="AE19" s="16">
        <v>1.10642742622025E-2</v>
      </c>
      <c r="AF19" s="16">
        <v>3.3520046889711899E-2</v>
      </c>
      <c r="AG19" s="16"/>
      <c r="AH19" s="16">
        <v>7.8963504571802901E-3</v>
      </c>
      <c r="AI19" s="16">
        <v>2.7083120914147801E-2</v>
      </c>
      <c r="AJ19" s="16">
        <v>3.5204605487562803E-2</v>
      </c>
      <c r="AK19" s="16">
        <v>9.4208852082115005E-2</v>
      </c>
      <c r="AL19" s="16"/>
      <c r="AM19" s="16">
        <v>1.82542017008024E-2</v>
      </c>
      <c r="AN19" s="16">
        <v>1.3371151375756399E-2</v>
      </c>
      <c r="AO19" s="16">
        <v>2.88778570626727E-2</v>
      </c>
      <c r="AP19" s="16"/>
      <c r="AQ19" s="16">
        <v>1.14527189486453E-2</v>
      </c>
      <c r="AR19" s="16">
        <v>2.07491908268637E-2</v>
      </c>
      <c r="AS19" s="16">
        <v>2.3355795992863498E-2</v>
      </c>
      <c r="AT19" s="16">
        <v>0</v>
      </c>
      <c r="AU19" s="16">
        <v>4.4725872181227602E-2</v>
      </c>
      <c r="AV19" s="16"/>
      <c r="AW19" s="16">
        <v>2.5117312911533199E-2</v>
      </c>
      <c r="AX19" s="16">
        <v>1.41944930509358E-2</v>
      </c>
      <c r="AY19" s="16">
        <v>1.41944930509358E-2</v>
      </c>
      <c r="AZ19" s="16" t="s">
        <v>137</v>
      </c>
      <c r="BA19" s="16" t="s">
        <v>137</v>
      </c>
      <c r="BB19" s="16" t="s">
        <v>137</v>
      </c>
      <c r="BC19" s="16">
        <v>5.00961919829132E-2</v>
      </c>
      <c r="BD19" s="16">
        <v>0</v>
      </c>
      <c r="BE19" s="16">
        <v>0</v>
      </c>
      <c r="BF19" s="16"/>
      <c r="BG19" s="16">
        <v>1.6635280364943501E-2</v>
      </c>
      <c r="BH19" s="16">
        <v>3.0750620754066999E-2</v>
      </c>
      <c r="BI19" s="16">
        <v>5.3541632643431203E-2</v>
      </c>
      <c r="BJ19" s="16">
        <v>0</v>
      </c>
      <c r="BK19" s="16">
        <v>0</v>
      </c>
      <c r="BL19" s="16">
        <v>0</v>
      </c>
      <c r="BM19" s="16"/>
      <c r="BN19" s="16">
        <v>2.9585879537216999E-2</v>
      </c>
      <c r="BO19" s="16">
        <v>2.0769428713024701E-2</v>
      </c>
      <c r="BP19" s="16">
        <v>0</v>
      </c>
      <c r="BQ19" s="16">
        <v>6.8026786415185002E-3</v>
      </c>
      <c r="BR19" s="16">
        <v>2.7957909832345501E-2</v>
      </c>
      <c r="BS19" s="16">
        <v>0</v>
      </c>
      <c r="BT19" s="16"/>
      <c r="BU19" s="16">
        <v>1.32032078500818E-2</v>
      </c>
      <c r="BV19" s="16">
        <v>2.5846132216016102E-2</v>
      </c>
      <c r="BW19" s="16"/>
      <c r="BX19" s="16">
        <v>9.2839144674541092E-3</v>
      </c>
      <c r="BY19" s="16">
        <v>2.4848854887013199E-2</v>
      </c>
      <c r="BZ19" s="16"/>
      <c r="CA19" s="16">
        <v>2.1572920025701301E-2</v>
      </c>
      <c r="CB19" s="16">
        <v>1.07783635327679E-2</v>
      </c>
    </row>
    <row r="20" spans="2:80" ht="29" x14ac:dyDescent="0.35">
      <c r="B20" s="17" t="s">
        <v>279</v>
      </c>
      <c r="C20" s="16">
        <v>1.5024558358194899E-2</v>
      </c>
      <c r="D20" s="16">
        <v>1.25112648205227E-2</v>
      </c>
      <c r="E20" s="16">
        <v>1.71423551650219E-2</v>
      </c>
      <c r="F20" s="16"/>
      <c r="G20" s="16">
        <v>7.0577559215968394E-2</v>
      </c>
      <c r="H20" s="16">
        <v>0</v>
      </c>
      <c r="I20" s="16">
        <v>1.53813748045783E-2</v>
      </c>
      <c r="J20" s="16"/>
      <c r="K20" s="16">
        <v>2.1019417718218199E-2</v>
      </c>
      <c r="L20" s="16">
        <v>6.0385082353515704E-3</v>
      </c>
      <c r="M20" s="16">
        <v>0</v>
      </c>
      <c r="N20" s="16">
        <v>2.4621761506423302E-2</v>
      </c>
      <c r="O20" s="16"/>
      <c r="P20" s="16">
        <v>3.2553880321056501E-2</v>
      </c>
      <c r="Q20" s="16">
        <v>1.48288335475924E-2</v>
      </c>
      <c r="R20" s="16">
        <v>0</v>
      </c>
      <c r="S20" s="16">
        <v>1.5331667724175E-2</v>
      </c>
      <c r="T20" s="16">
        <v>2.6515521169477699E-2</v>
      </c>
      <c r="U20" s="16">
        <v>4.2209039071690699E-2</v>
      </c>
      <c r="V20" s="16">
        <v>0</v>
      </c>
      <c r="W20" s="16">
        <v>0</v>
      </c>
      <c r="X20" s="16">
        <v>0</v>
      </c>
      <c r="Y20" s="16">
        <v>0</v>
      </c>
      <c r="Z20" s="16">
        <v>3.1287272503211797E-2</v>
      </c>
      <c r="AA20" s="16">
        <v>0</v>
      </c>
      <c r="AB20" s="16"/>
      <c r="AC20" s="16">
        <v>2.2480805669363901E-2</v>
      </c>
      <c r="AD20" s="16">
        <v>1.34152359992427E-2</v>
      </c>
      <c r="AE20" s="16">
        <v>2.5610159334884801E-2</v>
      </c>
      <c r="AF20" s="16">
        <v>0</v>
      </c>
      <c r="AG20" s="16"/>
      <c r="AH20" s="16">
        <v>6.4429183266873497E-3</v>
      </c>
      <c r="AI20" s="16">
        <v>2.9342387124310101E-2</v>
      </c>
      <c r="AJ20" s="16">
        <v>1.9946433331513601E-2</v>
      </c>
      <c r="AK20" s="16">
        <v>0</v>
      </c>
      <c r="AL20" s="16"/>
      <c r="AM20" s="16">
        <v>1.70482044012868E-2</v>
      </c>
      <c r="AN20" s="16">
        <v>9.20442096620799E-3</v>
      </c>
      <c r="AO20" s="16">
        <v>3.9592026972297203E-2</v>
      </c>
      <c r="AP20" s="16"/>
      <c r="AQ20" s="16">
        <v>1.6035470267404001E-2</v>
      </c>
      <c r="AR20" s="16">
        <v>1.1409519077171399E-2</v>
      </c>
      <c r="AS20" s="16">
        <v>0</v>
      </c>
      <c r="AT20" s="16">
        <v>0</v>
      </c>
      <c r="AU20" s="16">
        <v>6.0650013746800499E-2</v>
      </c>
      <c r="AV20" s="16"/>
      <c r="AW20" s="16">
        <v>1.64402674671143E-2</v>
      </c>
      <c r="AX20" s="16">
        <v>1.18042870211531E-2</v>
      </c>
      <c r="AY20" s="16">
        <v>1.18042870211531E-2</v>
      </c>
      <c r="AZ20" s="16" t="s">
        <v>137</v>
      </c>
      <c r="BA20" s="16" t="s">
        <v>137</v>
      </c>
      <c r="BB20" s="16" t="s">
        <v>137</v>
      </c>
      <c r="BC20" s="16">
        <v>0</v>
      </c>
      <c r="BD20" s="16">
        <v>0</v>
      </c>
      <c r="BE20" s="16">
        <v>0</v>
      </c>
      <c r="BF20" s="16"/>
      <c r="BG20" s="16">
        <v>1.15725540802207E-2</v>
      </c>
      <c r="BH20" s="16">
        <v>0</v>
      </c>
      <c r="BI20" s="16">
        <v>5.3541632643431203E-2</v>
      </c>
      <c r="BJ20" s="16">
        <v>0</v>
      </c>
      <c r="BK20" s="16">
        <v>3.8439603208063299E-2</v>
      </c>
      <c r="BL20" s="16">
        <v>0.23703333886826899</v>
      </c>
      <c r="BM20" s="16"/>
      <c r="BN20" s="16">
        <v>1.6804134842684799E-2</v>
      </c>
      <c r="BO20" s="16">
        <v>1.6776373283867899E-2</v>
      </c>
      <c r="BP20" s="16">
        <v>0</v>
      </c>
      <c r="BQ20" s="16">
        <v>0</v>
      </c>
      <c r="BR20" s="16">
        <v>3.1344381174974997E-2</v>
      </c>
      <c r="BS20" s="16">
        <v>3.29172049443648E-2</v>
      </c>
      <c r="BT20" s="16"/>
      <c r="BU20" s="16">
        <v>1.8085885261699301E-2</v>
      </c>
      <c r="BV20" s="16">
        <v>7.1690618187622698E-3</v>
      </c>
      <c r="BW20" s="16"/>
      <c r="BX20" s="16">
        <v>1.77622884357354E-2</v>
      </c>
      <c r="BY20" s="16">
        <v>1.20537076859034E-2</v>
      </c>
      <c r="BZ20" s="16"/>
      <c r="CA20" s="16">
        <v>1.77089957847937E-2</v>
      </c>
      <c r="CB20" s="16">
        <v>1.17470050709767E-2</v>
      </c>
    </row>
    <row r="21" spans="2:80" x14ac:dyDescent="0.35">
      <c r="B21" s="17" t="s">
        <v>98</v>
      </c>
      <c r="C21" s="16">
        <v>7.761273812379E-3</v>
      </c>
      <c r="D21" s="16">
        <v>1.0607352944338001E-2</v>
      </c>
      <c r="E21" s="16">
        <v>5.3630591958633801E-3</v>
      </c>
      <c r="F21" s="16"/>
      <c r="G21" s="16">
        <v>2.41608810756366E-2</v>
      </c>
      <c r="H21" s="16">
        <v>1.3181479287538799E-2</v>
      </c>
      <c r="I21" s="16">
        <v>4.64514740437933E-3</v>
      </c>
      <c r="J21" s="16"/>
      <c r="K21" s="16">
        <v>0</v>
      </c>
      <c r="L21" s="16">
        <v>1.6846273768071698E-2</v>
      </c>
      <c r="M21" s="16">
        <v>2.4270829716870099E-2</v>
      </c>
      <c r="N21" s="16">
        <v>0</v>
      </c>
      <c r="O21" s="16"/>
      <c r="P21" s="16">
        <v>0</v>
      </c>
      <c r="Q21" s="16">
        <v>1.3881241410370801E-2</v>
      </c>
      <c r="R21" s="16">
        <v>1.87096442132113E-2</v>
      </c>
      <c r="S21" s="16">
        <v>1.2877193408271001E-2</v>
      </c>
      <c r="T21" s="16">
        <v>0</v>
      </c>
      <c r="U21" s="16">
        <v>0</v>
      </c>
      <c r="V21" s="16">
        <v>1.9101331039041599E-2</v>
      </c>
      <c r="W21" s="16">
        <v>0</v>
      </c>
      <c r="X21" s="16">
        <v>1.22839263748773E-2</v>
      </c>
      <c r="Y21" s="16">
        <v>0</v>
      </c>
      <c r="Z21" s="16">
        <v>0</v>
      </c>
      <c r="AA21" s="16">
        <v>0</v>
      </c>
      <c r="AB21" s="16"/>
      <c r="AC21" s="16">
        <v>5.3443597814030099E-3</v>
      </c>
      <c r="AD21" s="16">
        <v>1.16994504998358E-2</v>
      </c>
      <c r="AE21" s="16">
        <v>0</v>
      </c>
      <c r="AF21" s="16">
        <v>0</v>
      </c>
      <c r="AG21" s="16"/>
      <c r="AH21" s="16">
        <v>1.05975987104083E-2</v>
      </c>
      <c r="AI21" s="16">
        <v>5.5325687281216904E-3</v>
      </c>
      <c r="AJ21" s="16">
        <v>0</v>
      </c>
      <c r="AK21" s="16">
        <v>0</v>
      </c>
      <c r="AL21" s="16"/>
      <c r="AM21" s="16">
        <v>0</v>
      </c>
      <c r="AN21" s="16">
        <v>1.5850820075963098E-2</v>
      </c>
      <c r="AO21" s="16">
        <v>2.9339895009159699E-2</v>
      </c>
      <c r="AP21" s="16"/>
      <c r="AQ21" s="16">
        <v>0</v>
      </c>
      <c r="AR21" s="16">
        <v>2.5983910393964901E-2</v>
      </c>
      <c r="AS21" s="16">
        <v>0</v>
      </c>
      <c r="AT21" s="16">
        <v>0</v>
      </c>
      <c r="AU21" s="16">
        <v>0</v>
      </c>
      <c r="AV21" s="16"/>
      <c r="AW21" s="16">
        <v>0</v>
      </c>
      <c r="AX21" s="16">
        <v>7.3451160030163099E-3</v>
      </c>
      <c r="AY21" s="16">
        <v>7.3451160030163099E-3</v>
      </c>
      <c r="AZ21" s="16" t="s">
        <v>137</v>
      </c>
      <c r="BA21" s="16" t="s">
        <v>137</v>
      </c>
      <c r="BB21" s="16" t="s">
        <v>137</v>
      </c>
      <c r="BC21" s="16">
        <v>0</v>
      </c>
      <c r="BD21" s="16">
        <v>3.7935775188867898E-2</v>
      </c>
      <c r="BE21" s="16">
        <v>0</v>
      </c>
      <c r="BF21" s="16"/>
      <c r="BG21" s="16">
        <v>8.0183481771113306E-3</v>
      </c>
      <c r="BH21" s="16">
        <v>2.4463608740572001E-2</v>
      </c>
      <c r="BI21" s="16">
        <v>0</v>
      </c>
      <c r="BJ21" s="16">
        <v>0</v>
      </c>
      <c r="BK21" s="16">
        <v>0</v>
      </c>
      <c r="BL21" s="16">
        <v>0</v>
      </c>
      <c r="BM21" s="16"/>
      <c r="BN21" s="16">
        <v>1.3618612431396299E-2</v>
      </c>
      <c r="BO21" s="16">
        <v>4.7170709078559704E-3</v>
      </c>
      <c r="BP21" s="16">
        <v>2.0549061833591901E-2</v>
      </c>
      <c r="BQ21" s="16">
        <v>6.4670430692624599E-3</v>
      </c>
      <c r="BR21" s="16">
        <v>8.2132195673288999E-3</v>
      </c>
      <c r="BS21" s="16">
        <v>0</v>
      </c>
      <c r="BT21" s="16"/>
      <c r="BU21" s="16">
        <v>4.3551919766834004E-3</v>
      </c>
      <c r="BV21" s="16">
        <v>1.6501426339932401E-2</v>
      </c>
      <c r="BW21" s="16"/>
      <c r="BX21" s="16">
        <v>6.0218784392330497E-3</v>
      </c>
      <c r="BY21" s="16">
        <v>9.6487805304750901E-3</v>
      </c>
      <c r="BZ21" s="16"/>
      <c r="CA21" s="16">
        <v>5.2300498419184001E-3</v>
      </c>
      <c r="CB21" s="16">
        <v>1.1022737168040799E-2</v>
      </c>
    </row>
    <row r="22" spans="2:80" ht="43.5" x14ac:dyDescent="0.35">
      <c r="B22" s="17" t="s">
        <v>280</v>
      </c>
      <c r="C22" s="16">
        <v>3.6740187296816699E-3</v>
      </c>
      <c r="D22" s="16">
        <v>0</v>
      </c>
      <c r="E22" s="16">
        <v>6.7698867679009201E-3</v>
      </c>
      <c r="F22" s="16"/>
      <c r="G22" s="16">
        <v>3.4548783082101998E-2</v>
      </c>
      <c r="H22" s="16">
        <v>0</v>
      </c>
      <c r="I22" s="16">
        <v>2.3438288416260402E-3</v>
      </c>
      <c r="J22" s="16"/>
      <c r="K22" s="16">
        <v>5.7334666956278101E-3</v>
      </c>
      <c r="L22" s="16">
        <v>5.9301095176661602E-3</v>
      </c>
      <c r="M22" s="16">
        <v>0</v>
      </c>
      <c r="N22" s="16">
        <v>0</v>
      </c>
      <c r="O22" s="16"/>
      <c r="P22" s="16">
        <v>1.5935616960786301E-2</v>
      </c>
      <c r="Q22" s="16">
        <v>0</v>
      </c>
      <c r="R22" s="16">
        <v>0</v>
      </c>
      <c r="S22" s="16">
        <v>0</v>
      </c>
      <c r="T22" s="16">
        <v>0</v>
      </c>
      <c r="U22" s="16">
        <v>0</v>
      </c>
      <c r="V22" s="16">
        <v>0</v>
      </c>
      <c r="W22" s="16">
        <v>0</v>
      </c>
      <c r="X22" s="16">
        <v>1.3582188379954299E-2</v>
      </c>
      <c r="Y22" s="16">
        <v>0</v>
      </c>
      <c r="Z22" s="16">
        <v>0</v>
      </c>
      <c r="AA22" s="16">
        <v>0</v>
      </c>
      <c r="AB22" s="16"/>
      <c r="AC22" s="16">
        <v>6.3241455913750303E-3</v>
      </c>
      <c r="AD22" s="16">
        <v>4.8982531984661402E-3</v>
      </c>
      <c r="AE22" s="16">
        <v>0</v>
      </c>
      <c r="AF22" s="16">
        <v>0</v>
      </c>
      <c r="AG22" s="16"/>
      <c r="AH22" s="16">
        <v>0</v>
      </c>
      <c r="AI22" s="16">
        <v>0</v>
      </c>
      <c r="AJ22" s="16">
        <v>3.6452797981187599E-2</v>
      </c>
      <c r="AK22" s="16">
        <v>0</v>
      </c>
      <c r="AL22" s="16"/>
      <c r="AM22" s="16">
        <v>3.67606196507294E-3</v>
      </c>
      <c r="AN22" s="16">
        <v>4.2480127174627296E-3</v>
      </c>
      <c r="AO22" s="16">
        <v>0</v>
      </c>
      <c r="AP22" s="16"/>
      <c r="AQ22" s="16">
        <v>0</v>
      </c>
      <c r="AR22" s="16">
        <v>1.1409519077171399E-2</v>
      </c>
      <c r="AS22" s="16">
        <v>1.8533784263371999E-2</v>
      </c>
      <c r="AT22" s="16">
        <v>0</v>
      </c>
      <c r="AU22" s="16">
        <v>0</v>
      </c>
      <c r="AV22" s="16"/>
      <c r="AW22" s="16">
        <v>0</v>
      </c>
      <c r="AX22" s="16">
        <v>3.7061675839884199E-3</v>
      </c>
      <c r="AY22" s="16">
        <v>3.7061675839884199E-3</v>
      </c>
      <c r="AZ22" s="16" t="s">
        <v>137</v>
      </c>
      <c r="BA22" s="16" t="s">
        <v>137</v>
      </c>
      <c r="BB22" s="16" t="s">
        <v>137</v>
      </c>
      <c r="BC22" s="16">
        <v>0</v>
      </c>
      <c r="BD22" s="16">
        <v>0</v>
      </c>
      <c r="BE22" s="16">
        <v>0</v>
      </c>
      <c r="BF22" s="16"/>
      <c r="BG22" s="16">
        <v>2.1892030534714198E-3</v>
      </c>
      <c r="BH22" s="16">
        <v>0</v>
      </c>
      <c r="BI22" s="16">
        <v>5.3541632643431203E-2</v>
      </c>
      <c r="BJ22" s="16">
        <v>0</v>
      </c>
      <c r="BK22" s="16">
        <v>0</v>
      </c>
      <c r="BL22" s="16">
        <v>0</v>
      </c>
      <c r="BM22" s="16"/>
      <c r="BN22" s="16">
        <v>1.6804134842684799E-2</v>
      </c>
      <c r="BO22" s="16">
        <v>5.0511587305240996E-3</v>
      </c>
      <c r="BP22" s="16">
        <v>0</v>
      </c>
      <c r="BQ22" s="16">
        <v>0</v>
      </c>
      <c r="BR22" s="16">
        <v>0</v>
      </c>
      <c r="BS22" s="16">
        <v>0</v>
      </c>
      <c r="BT22" s="16"/>
      <c r="BU22" s="16">
        <v>2.3119826847542899E-3</v>
      </c>
      <c r="BV22" s="16">
        <v>7.1690618187622698E-3</v>
      </c>
      <c r="BW22" s="16"/>
      <c r="BX22" s="16">
        <v>3.1967543005542399E-3</v>
      </c>
      <c r="BY22" s="16">
        <v>4.1919227267798202E-3</v>
      </c>
      <c r="BZ22" s="16"/>
      <c r="CA22" s="16">
        <v>3.6125097080367298E-3</v>
      </c>
      <c r="CB22" s="16">
        <v>3.7804485238240402E-3</v>
      </c>
    </row>
    <row r="23" spans="2:80" x14ac:dyDescent="0.35">
      <c r="B23" s="17" t="s">
        <v>154</v>
      </c>
      <c r="C23" s="18">
        <v>0.20019374839801901</v>
      </c>
      <c r="D23" s="18">
        <v>0.16184258856242401</v>
      </c>
      <c r="E23" s="18">
        <v>0.23250989556527801</v>
      </c>
      <c r="F23" s="18"/>
      <c r="G23" s="18">
        <v>9.2394351482060502E-2</v>
      </c>
      <c r="H23" s="18">
        <v>0.192569199243394</v>
      </c>
      <c r="I23" s="18">
        <v>0.211523341536137</v>
      </c>
      <c r="J23" s="18"/>
      <c r="K23" s="18">
        <v>0.18071654948740301</v>
      </c>
      <c r="L23" s="18">
        <v>0.217255499613804</v>
      </c>
      <c r="M23" s="18">
        <v>0.20472401477496299</v>
      </c>
      <c r="N23" s="18">
        <v>0.200706295472417</v>
      </c>
      <c r="O23" s="18"/>
      <c r="P23" s="18">
        <v>0.16924713883155301</v>
      </c>
      <c r="Q23" s="18">
        <v>0.26250648662184001</v>
      </c>
      <c r="R23" s="18">
        <v>0.22594171107108299</v>
      </c>
      <c r="S23" s="18">
        <v>0.14961229257830599</v>
      </c>
      <c r="T23" s="18">
        <v>0.23578596992273701</v>
      </c>
      <c r="U23" s="18">
        <v>0.31072536848821303</v>
      </c>
      <c r="V23" s="18">
        <v>0.16070712176556401</v>
      </c>
      <c r="W23" s="18">
        <v>0.17810559981104199</v>
      </c>
      <c r="X23" s="18">
        <v>0.154679718428305</v>
      </c>
      <c r="Y23" s="18">
        <v>0.221713587933665</v>
      </c>
      <c r="Z23" s="18">
        <v>0.128526789228535</v>
      </c>
      <c r="AA23" s="18">
        <v>0.118279011144359</v>
      </c>
      <c r="AB23" s="18"/>
      <c r="AC23" s="18">
        <v>0.216683149970928</v>
      </c>
      <c r="AD23" s="18">
        <v>0.21958143497086199</v>
      </c>
      <c r="AE23" s="18">
        <v>0.22409526134657201</v>
      </c>
      <c r="AF23" s="18">
        <v>0.12292316840630001</v>
      </c>
      <c r="AG23" s="18"/>
      <c r="AH23" s="18">
        <v>0.225338526908367</v>
      </c>
      <c r="AI23" s="18">
        <v>0.15609220341562899</v>
      </c>
      <c r="AJ23" s="18">
        <v>0.18192653899875499</v>
      </c>
      <c r="AK23" s="18">
        <v>0</v>
      </c>
      <c r="AL23" s="18"/>
      <c r="AM23" s="18">
        <v>0.233368164620297</v>
      </c>
      <c r="AN23" s="18">
        <v>0.16493955316673301</v>
      </c>
      <c r="AO23" s="18">
        <v>0.15058468955555199</v>
      </c>
      <c r="AP23" s="18"/>
      <c r="AQ23" s="18">
        <v>0.219068193296728</v>
      </c>
      <c r="AR23" s="18">
        <v>0.14876579583482499</v>
      </c>
      <c r="AS23" s="18">
        <v>0.19508694091272499</v>
      </c>
      <c r="AT23" s="18">
        <v>0.31898757798674798</v>
      </c>
      <c r="AU23" s="18">
        <v>0.23515014697658301</v>
      </c>
      <c r="AV23" s="18"/>
      <c r="AW23" s="18">
        <v>0.18776093096475199</v>
      </c>
      <c r="AX23" s="18">
        <v>0.19528521296465501</v>
      </c>
      <c r="AY23" s="18">
        <v>0.19528521296465501</v>
      </c>
      <c r="AZ23" s="18" t="s">
        <v>137</v>
      </c>
      <c r="BA23" s="18" t="s">
        <v>137</v>
      </c>
      <c r="BB23" s="18" t="s">
        <v>137</v>
      </c>
      <c r="BC23" s="18">
        <v>0.12181733249667499</v>
      </c>
      <c r="BD23" s="18">
        <v>0</v>
      </c>
      <c r="BE23" s="18">
        <v>0</v>
      </c>
      <c r="BF23" s="18"/>
      <c r="BG23" s="18">
        <v>0.205313644722669</v>
      </c>
      <c r="BH23" s="18">
        <v>0.22024822228232699</v>
      </c>
      <c r="BI23" s="18">
        <v>0.25073249602796099</v>
      </c>
      <c r="BJ23" s="18">
        <v>0.10595508077686799</v>
      </c>
      <c r="BK23" s="18">
        <v>0.191744224560148</v>
      </c>
      <c r="BL23" s="18">
        <v>0.23703333886826899</v>
      </c>
      <c r="BM23" s="18"/>
      <c r="BN23" s="18">
        <v>0.127419731303062</v>
      </c>
      <c r="BO23" s="18">
        <v>0.16951136378916901</v>
      </c>
      <c r="BP23" s="18">
        <v>0.150806331787879</v>
      </c>
      <c r="BQ23" s="18">
        <v>0.26126134883934099</v>
      </c>
      <c r="BR23" s="18">
        <v>0.193172290700802</v>
      </c>
      <c r="BS23" s="18">
        <v>0.33376583777629698</v>
      </c>
      <c r="BT23" s="18"/>
      <c r="BU23" s="18">
        <v>0.19409504818500001</v>
      </c>
      <c r="BV23" s="18">
        <v>0.21584327552417201</v>
      </c>
      <c r="BW23" s="18"/>
      <c r="BX23" s="18">
        <v>0.21190541147443201</v>
      </c>
      <c r="BY23" s="18">
        <v>0.187484824896156</v>
      </c>
      <c r="BZ23" s="18"/>
      <c r="CA23" s="18">
        <v>0.17534335578867899</v>
      </c>
      <c r="CB23" s="18">
        <v>0.228996081674292</v>
      </c>
    </row>
    <row r="24" spans="2:80" x14ac:dyDescent="0.35">
      <c r="B24" s="15" t="s">
        <v>501</v>
      </c>
    </row>
    <row r="25" spans="2:80" x14ac:dyDescent="0.35">
      <c r="B25" t="s">
        <v>101</v>
      </c>
    </row>
    <row r="26" spans="2:80" x14ac:dyDescent="0.35">
      <c r="B26" t="s">
        <v>102</v>
      </c>
    </row>
    <row r="28" spans="2:80" x14ac:dyDescent="0.35">
      <c r="B28"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CB27"/>
  <sheetViews>
    <sheetView showGridLines="0" topLeftCell="A6" workbookViewId="0">
      <pane xSplit="2" topLeftCell="C1" activePane="topRight" state="frozen"/>
      <selection pane="topRight" activeCell="B19" sqref="B19"/>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282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490</v>
      </c>
      <c r="D7" s="10">
        <v>241</v>
      </c>
      <c r="E7" s="10">
        <v>249</v>
      </c>
      <c r="F7" s="10"/>
      <c r="G7" s="10">
        <v>32</v>
      </c>
      <c r="H7" s="10">
        <v>127</v>
      </c>
      <c r="I7" s="10">
        <v>331</v>
      </c>
      <c r="J7" s="10"/>
      <c r="K7" s="10">
        <v>178</v>
      </c>
      <c r="L7" s="10">
        <v>132</v>
      </c>
      <c r="M7" s="10">
        <v>61</v>
      </c>
      <c r="N7" s="10">
        <v>119</v>
      </c>
      <c r="O7" s="10"/>
      <c r="P7" s="10">
        <v>49</v>
      </c>
      <c r="Q7" s="10">
        <v>58</v>
      </c>
      <c r="R7" s="10">
        <v>45</v>
      </c>
      <c r="S7" s="10">
        <v>60</v>
      </c>
      <c r="T7" s="10">
        <v>33</v>
      </c>
      <c r="U7" s="10">
        <v>39</v>
      </c>
      <c r="V7" s="10">
        <v>41</v>
      </c>
      <c r="W7" s="10">
        <v>21</v>
      </c>
      <c r="X7" s="10">
        <v>68</v>
      </c>
      <c r="Y7" s="10">
        <v>40</v>
      </c>
      <c r="Z7" s="10">
        <v>28</v>
      </c>
      <c r="AA7" s="10">
        <v>8</v>
      </c>
      <c r="AB7" s="10"/>
      <c r="AC7" s="10">
        <v>131</v>
      </c>
      <c r="AD7" s="10">
        <v>194</v>
      </c>
      <c r="AE7" s="10">
        <v>66</v>
      </c>
      <c r="AF7" s="10">
        <v>49</v>
      </c>
      <c r="AG7" s="10"/>
      <c r="AH7" s="10">
        <v>280</v>
      </c>
      <c r="AI7" s="10">
        <v>134</v>
      </c>
      <c r="AJ7" s="10">
        <v>54</v>
      </c>
      <c r="AK7" s="10">
        <v>10</v>
      </c>
      <c r="AL7" s="10"/>
      <c r="AM7" s="10">
        <v>262</v>
      </c>
      <c r="AN7" s="10">
        <v>194</v>
      </c>
      <c r="AO7" s="10">
        <v>29</v>
      </c>
      <c r="AP7" s="10"/>
      <c r="AQ7" s="10">
        <v>263</v>
      </c>
      <c r="AR7" s="10">
        <v>90</v>
      </c>
      <c r="AS7" s="10">
        <v>45</v>
      </c>
      <c r="AT7" s="10">
        <v>11</v>
      </c>
      <c r="AU7" s="10">
        <v>36</v>
      </c>
      <c r="AV7" s="10"/>
      <c r="AW7" s="10">
        <v>62</v>
      </c>
      <c r="AX7" s="10">
        <v>212</v>
      </c>
      <c r="AY7" s="10">
        <v>212</v>
      </c>
      <c r="AZ7" s="10" t="s">
        <v>136</v>
      </c>
      <c r="BA7" s="10" t="s">
        <v>136</v>
      </c>
      <c r="BB7" s="10" t="s">
        <v>136</v>
      </c>
      <c r="BC7" s="10">
        <v>16</v>
      </c>
      <c r="BD7" s="10">
        <v>23</v>
      </c>
      <c r="BE7" s="10">
        <v>9</v>
      </c>
      <c r="BF7" s="10"/>
      <c r="BG7" s="10">
        <v>370</v>
      </c>
      <c r="BH7" s="10">
        <v>34</v>
      </c>
      <c r="BI7" s="10">
        <v>16</v>
      </c>
      <c r="BJ7" s="10">
        <v>35</v>
      </c>
      <c r="BK7" s="10">
        <v>28</v>
      </c>
      <c r="BL7" s="10">
        <v>5</v>
      </c>
      <c r="BM7" s="10"/>
      <c r="BN7" s="10">
        <v>55</v>
      </c>
      <c r="BO7" s="10">
        <v>165</v>
      </c>
      <c r="BP7" s="10">
        <v>41</v>
      </c>
      <c r="BQ7" s="10">
        <v>114</v>
      </c>
      <c r="BR7" s="10">
        <v>87</v>
      </c>
      <c r="BS7" s="10">
        <v>28</v>
      </c>
      <c r="BT7" s="10"/>
      <c r="BU7" s="10">
        <v>352</v>
      </c>
      <c r="BV7" s="10">
        <v>138</v>
      </c>
      <c r="BW7" s="10"/>
      <c r="BX7" s="10">
        <v>249</v>
      </c>
      <c r="BY7" s="10">
        <v>241</v>
      </c>
      <c r="BZ7" s="10"/>
      <c r="CA7" s="10">
        <v>281</v>
      </c>
      <c r="CB7" s="10">
        <v>208</v>
      </c>
    </row>
    <row r="8" spans="2:80" ht="30" customHeight="1" x14ac:dyDescent="0.35">
      <c r="B8" s="11" t="s">
        <v>20</v>
      </c>
      <c r="C8" s="11">
        <v>499</v>
      </c>
      <c r="D8" s="11">
        <v>239</v>
      </c>
      <c r="E8" s="11">
        <v>260</v>
      </c>
      <c r="F8" s="11"/>
      <c r="G8" s="11">
        <v>32</v>
      </c>
      <c r="H8" s="11">
        <v>120</v>
      </c>
      <c r="I8" s="11">
        <v>347</v>
      </c>
      <c r="J8" s="11"/>
      <c r="K8" s="11">
        <v>179</v>
      </c>
      <c r="L8" s="11">
        <v>137</v>
      </c>
      <c r="M8" s="11">
        <v>61</v>
      </c>
      <c r="N8" s="11">
        <v>122</v>
      </c>
      <c r="O8" s="11"/>
      <c r="P8" s="11">
        <v>66</v>
      </c>
      <c r="Q8" s="11">
        <v>55</v>
      </c>
      <c r="R8" s="11">
        <v>44</v>
      </c>
      <c r="S8" s="11">
        <v>57</v>
      </c>
      <c r="T8" s="11">
        <v>33</v>
      </c>
      <c r="U8" s="11">
        <v>45</v>
      </c>
      <c r="V8" s="11">
        <v>40</v>
      </c>
      <c r="W8" s="11">
        <v>18</v>
      </c>
      <c r="X8" s="11">
        <v>64</v>
      </c>
      <c r="Y8" s="11">
        <v>39</v>
      </c>
      <c r="Z8" s="11">
        <v>28</v>
      </c>
      <c r="AA8" s="11">
        <v>10</v>
      </c>
      <c r="AB8" s="11"/>
      <c r="AC8" s="11">
        <v>134</v>
      </c>
      <c r="AD8" s="11">
        <v>199</v>
      </c>
      <c r="AE8" s="11">
        <v>66</v>
      </c>
      <c r="AF8" s="11">
        <v>50</v>
      </c>
      <c r="AG8" s="11"/>
      <c r="AH8" s="11">
        <v>287</v>
      </c>
      <c r="AI8" s="11">
        <v>136</v>
      </c>
      <c r="AJ8" s="11">
        <v>53</v>
      </c>
      <c r="AK8" s="11">
        <v>10</v>
      </c>
      <c r="AL8" s="11"/>
      <c r="AM8" s="11">
        <v>269</v>
      </c>
      <c r="AN8" s="11">
        <v>196</v>
      </c>
      <c r="AO8" s="11">
        <v>29</v>
      </c>
      <c r="AP8" s="11"/>
      <c r="AQ8" s="11">
        <v>268</v>
      </c>
      <c r="AR8" s="11">
        <v>91</v>
      </c>
      <c r="AS8" s="11">
        <v>46</v>
      </c>
      <c r="AT8" s="11">
        <v>12</v>
      </c>
      <c r="AU8" s="11">
        <v>37</v>
      </c>
      <c r="AV8" s="11"/>
      <c r="AW8" s="11">
        <v>67</v>
      </c>
      <c r="AX8" s="11">
        <v>220</v>
      </c>
      <c r="AY8" s="11">
        <v>220</v>
      </c>
      <c r="AZ8" s="11" t="s">
        <v>136</v>
      </c>
      <c r="BA8" s="11" t="s">
        <v>136</v>
      </c>
      <c r="BB8" s="11" t="s">
        <v>136</v>
      </c>
      <c r="BC8" s="11">
        <v>16</v>
      </c>
      <c r="BD8" s="11">
        <v>23</v>
      </c>
      <c r="BE8" s="11">
        <v>8</v>
      </c>
      <c r="BF8" s="11"/>
      <c r="BG8" s="11">
        <v>375</v>
      </c>
      <c r="BH8" s="11">
        <v>35</v>
      </c>
      <c r="BI8" s="11">
        <v>17</v>
      </c>
      <c r="BJ8" s="11">
        <v>37</v>
      </c>
      <c r="BK8" s="11">
        <v>28</v>
      </c>
      <c r="BL8" s="11">
        <v>5</v>
      </c>
      <c r="BM8" s="11"/>
      <c r="BN8" s="11">
        <v>63</v>
      </c>
      <c r="BO8" s="11">
        <v>172</v>
      </c>
      <c r="BP8" s="11">
        <v>41</v>
      </c>
      <c r="BQ8" s="11">
        <v>111</v>
      </c>
      <c r="BR8" s="11">
        <v>84</v>
      </c>
      <c r="BS8" s="11">
        <v>28</v>
      </c>
      <c r="BT8" s="11"/>
      <c r="BU8" s="11">
        <v>360</v>
      </c>
      <c r="BV8" s="11">
        <v>139</v>
      </c>
      <c r="BW8" s="11"/>
      <c r="BX8" s="11">
        <v>256</v>
      </c>
      <c r="BY8" s="11">
        <v>243</v>
      </c>
      <c r="BZ8" s="11"/>
      <c r="CA8" s="11">
        <v>288</v>
      </c>
      <c r="CB8" s="11">
        <v>210</v>
      </c>
    </row>
    <row r="9" spans="2:80" ht="29" x14ac:dyDescent="0.35">
      <c r="B9" s="17" t="s">
        <v>268</v>
      </c>
      <c r="C9" s="16">
        <v>0.25063719441797599</v>
      </c>
      <c r="D9" s="16">
        <v>0.287745582034938</v>
      </c>
      <c r="E9" s="16">
        <v>0.21653782126715199</v>
      </c>
      <c r="F9" s="16"/>
      <c r="G9" s="16">
        <v>6.8088412923684796E-2</v>
      </c>
      <c r="H9" s="16">
        <v>0.238548901929415</v>
      </c>
      <c r="I9" s="16">
        <v>0.271416878025041</v>
      </c>
      <c r="J9" s="16"/>
      <c r="K9" s="16">
        <v>0.34531243847262599</v>
      </c>
      <c r="L9" s="16">
        <v>0.28099256094839897</v>
      </c>
      <c r="M9" s="16">
        <v>0.203618544701822</v>
      </c>
      <c r="N9" s="16">
        <v>0.10110743642580799</v>
      </c>
      <c r="O9" s="16"/>
      <c r="P9" s="16">
        <v>0.27125990078748702</v>
      </c>
      <c r="Q9" s="16">
        <v>0.27661349626325199</v>
      </c>
      <c r="R9" s="16">
        <v>0.24262009665100101</v>
      </c>
      <c r="S9" s="16">
        <v>0.26996181554752002</v>
      </c>
      <c r="T9" s="16">
        <v>0.21554482285770299</v>
      </c>
      <c r="U9" s="16">
        <v>0.20634222430929899</v>
      </c>
      <c r="V9" s="16">
        <v>9.7714543609292895E-2</v>
      </c>
      <c r="W9" s="16">
        <v>0.33950294297800099</v>
      </c>
      <c r="X9" s="16">
        <v>0.29019347497760001</v>
      </c>
      <c r="Y9" s="16">
        <v>0.37589419448425399</v>
      </c>
      <c r="Z9" s="16">
        <v>0.182288032231055</v>
      </c>
      <c r="AA9" s="16">
        <v>0.113993988552698</v>
      </c>
      <c r="AB9" s="16"/>
      <c r="AC9" s="16">
        <v>0.193153879508035</v>
      </c>
      <c r="AD9" s="16">
        <v>0.25723520479912398</v>
      </c>
      <c r="AE9" s="16">
        <v>0.25509910949870901</v>
      </c>
      <c r="AF9" s="16">
        <v>0.382354029722352</v>
      </c>
      <c r="AG9" s="16"/>
      <c r="AH9" s="16">
        <v>0.22173387763736599</v>
      </c>
      <c r="AI9" s="16">
        <v>0.29232035071880802</v>
      </c>
      <c r="AJ9" s="16">
        <v>0.31397639934917598</v>
      </c>
      <c r="AK9" s="16">
        <v>0.29529130958292799</v>
      </c>
      <c r="AL9" s="16"/>
      <c r="AM9" s="16">
        <v>0.237442367498928</v>
      </c>
      <c r="AN9" s="16">
        <v>0.288187363887978</v>
      </c>
      <c r="AO9" s="16">
        <v>0.160693925652139</v>
      </c>
      <c r="AP9" s="16"/>
      <c r="AQ9" s="16">
        <v>0.270253605657574</v>
      </c>
      <c r="AR9" s="16">
        <v>0.20469113431613001</v>
      </c>
      <c r="AS9" s="16">
        <v>0.30805340369591799</v>
      </c>
      <c r="AT9" s="16">
        <v>0.31187199033956398</v>
      </c>
      <c r="AU9" s="16">
        <v>0.15552073797944299</v>
      </c>
      <c r="AV9" s="16"/>
      <c r="AW9" s="16">
        <v>0.204865319978042</v>
      </c>
      <c r="AX9" s="16">
        <v>0.294555848387616</v>
      </c>
      <c r="AY9" s="16">
        <v>0.294555848387616</v>
      </c>
      <c r="AZ9" s="16" t="s">
        <v>137</v>
      </c>
      <c r="BA9" s="16" t="s">
        <v>137</v>
      </c>
      <c r="BB9" s="16" t="s">
        <v>137</v>
      </c>
      <c r="BC9" s="16">
        <v>0.108458893670918</v>
      </c>
      <c r="BD9" s="16">
        <v>3.9260932143670803E-2</v>
      </c>
      <c r="BE9" s="16">
        <v>0</v>
      </c>
      <c r="BF9" s="16"/>
      <c r="BG9" s="16">
        <v>0.28131148974738901</v>
      </c>
      <c r="BH9" s="16">
        <v>0.127575631692675</v>
      </c>
      <c r="BI9" s="16">
        <v>6.1265051863622501E-2</v>
      </c>
      <c r="BJ9" s="16">
        <v>0.17012155304734</v>
      </c>
      <c r="BK9" s="16">
        <v>0.23814678620813801</v>
      </c>
      <c r="BL9" s="16">
        <v>0.20817542270491701</v>
      </c>
      <c r="BM9" s="16"/>
      <c r="BN9" s="16">
        <v>0.20698574286044499</v>
      </c>
      <c r="BO9" s="16">
        <v>0.23242669926054199</v>
      </c>
      <c r="BP9" s="16">
        <v>0.21832506734176299</v>
      </c>
      <c r="BQ9" s="16">
        <v>0.30121279807129298</v>
      </c>
      <c r="BR9" s="16">
        <v>0.23541602833945099</v>
      </c>
      <c r="BS9" s="16">
        <v>0.35412708080284899</v>
      </c>
      <c r="BT9" s="16"/>
      <c r="BU9" s="16">
        <v>0.24337681305390599</v>
      </c>
      <c r="BV9" s="16">
        <v>0.26942201010217698</v>
      </c>
      <c r="BW9" s="16"/>
      <c r="BX9" s="16">
        <v>0.25147207323016502</v>
      </c>
      <c r="BY9" s="16">
        <v>0.249757038689329</v>
      </c>
      <c r="BZ9" s="16"/>
      <c r="CA9" s="16">
        <v>0.22613591225779101</v>
      </c>
      <c r="CB9" s="16">
        <v>0.28547099352154498</v>
      </c>
    </row>
    <row r="10" spans="2:80" ht="29" x14ac:dyDescent="0.35">
      <c r="B10" s="17" t="s">
        <v>269</v>
      </c>
      <c r="C10" s="16">
        <v>0.222902859413254</v>
      </c>
      <c r="D10" s="16">
        <v>0.21158408776589199</v>
      </c>
      <c r="E10" s="16">
        <v>0.23330382379889</v>
      </c>
      <c r="F10" s="16"/>
      <c r="G10" s="16">
        <v>2.7969674388107699E-2</v>
      </c>
      <c r="H10" s="16">
        <v>2.31252940697655E-2</v>
      </c>
      <c r="I10" s="16">
        <v>0.30964070928848902</v>
      </c>
      <c r="J10" s="16"/>
      <c r="K10" s="16">
        <v>0.166966944390426</v>
      </c>
      <c r="L10" s="16">
        <v>0.274867192712413</v>
      </c>
      <c r="M10" s="16">
        <v>0.22809167320401</v>
      </c>
      <c r="N10" s="16">
        <v>0.24413310707675301</v>
      </c>
      <c r="O10" s="16"/>
      <c r="P10" s="16">
        <v>0.17145333337678501</v>
      </c>
      <c r="Q10" s="16">
        <v>0.21726595578035099</v>
      </c>
      <c r="R10" s="16">
        <v>0.31776719220154398</v>
      </c>
      <c r="S10" s="16">
        <v>0.23894479520773401</v>
      </c>
      <c r="T10" s="16">
        <v>0.18415655857629201</v>
      </c>
      <c r="U10" s="16">
        <v>0.157112407654528</v>
      </c>
      <c r="V10" s="16">
        <v>0.35416129006630498</v>
      </c>
      <c r="W10" s="16">
        <v>0.147702078536362</v>
      </c>
      <c r="X10" s="16">
        <v>0.27332364712985702</v>
      </c>
      <c r="Y10" s="16">
        <v>0.156548308635197</v>
      </c>
      <c r="Z10" s="16">
        <v>0.14645646506524701</v>
      </c>
      <c r="AA10" s="16">
        <v>0.26829124550583699</v>
      </c>
      <c r="AB10" s="16"/>
      <c r="AC10" s="16">
        <v>0.221851607035804</v>
      </c>
      <c r="AD10" s="16">
        <v>0.267693927201613</v>
      </c>
      <c r="AE10" s="16">
        <v>0.24265433486375301</v>
      </c>
      <c r="AF10" s="16">
        <v>0.12652245337777501</v>
      </c>
      <c r="AG10" s="16"/>
      <c r="AH10" s="16">
        <v>0.249756660319985</v>
      </c>
      <c r="AI10" s="16">
        <v>0.154223079410366</v>
      </c>
      <c r="AJ10" s="16">
        <v>0.18512724535537001</v>
      </c>
      <c r="AK10" s="16">
        <v>0.29559630978548801</v>
      </c>
      <c r="AL10" s="16"/>
      <c r="AM10" s="16">
        <v>0.23904910228144599</v>
      </c>
      <c r="AN10" s="16">
        <v>0.20624828736742801</v>
      </c>
      <c r="AO10" s="16">
        <v>0.189610470151022</v>
      </c>
      <c r="AP10" s="16"/>
      <c r="AQ10" s="16">
        <v>0.25396028068211302</v>
      </c>
      <c r="AR10" s="16">
        <v>0.22656233874869999</v>
      </c>
      <c r="AS10" s="16">
        <v>0.20552994918246201</v>
      </c>
      <c r="AT10" s="16">
        <v>0.39365758973071802</v>
      </c>
      <c r="AU10" s="16">
        <v>5.9087496537324397E-2</v>
      </c>
      <c r="AV10" s="16"/>
      <c r="AW10" s="16">
        <v>0.32754084444428699</v>
      </c>
      <c r="AX10" s="16">
        <v>0.30548383611047297</v>
      </c>
      <c r="AY10" s="16">
        <v>0.30548383611047297</v>
      </c>
      <c r="AZ10" s="16" t="s">
        <v>137</v>
      </c>
      <c r="BA10" s="16" t="s">
        <v>137</v>
      </c>
      <c r="BB10" s="16" t="s">
        <v>137</v>
      </c>
      <c r="BC10" s="16">
        <v>0</v>
      </c>
      <c r="BD10" s="16">
        <v>0</v>
      </c>
      <c r="BE10" s="16">
        <v>0</v>
      </c>
      <c r="BF10" s="16"/>
      <c r="BG10" s="16">
        <v>0.233172221758221</v>
      </c>
      <c r="BH10" s="16">
        <v>5.7592324983497999E-2</v>
      </c>
      <c r="BI10" s="16">
        <v>0.18889950087177099</v>
      </c>
      <c r="BJ10" s="16">
        <v>0.224610187411423</v>
      </c>
      <c r="BK10" s="16">
        <v>0.36811833459321702</v>
      </c>
      <c r="BL10" s="16">
        <v>0</v>
      </c>
      <c r="BM10" s="16"/>
      <c r="BN10" s="16">
        <v>0.21967015390570699</v>
      </c>
      <c r="BO10" s="16">
        <v>0.211884211501392</v>
      </c>
      <c r="BP10" s="16">
        <v>0.27730402594063502</v>
      </c>
      <c r="BQ10" s="16">
        <v>0.2293663275359</v>
      </c>
      <c r="BR10" s="16">
        <v>0.23485065644225001</v>
      </c>
      <c r="BS10" s="16">
        <v>0.15570758897092701</v>
      </c>
      <c r="BT10" s="16"/>
      <c r="BU10" s="16">
        <v>0.24512829938292999</v>
      </c>
      <c r="BV10" s="16">
        <v>0.165398883741013</v>
      </c>
      <c r="BW10" s="16"/>
      <c r="BX10" s="16">
        <v>0.29207148345603401</v>
      </c>
      <c r="BY10" s="16">
        <v>0.14998310171308099</v>
      </c>
      <c r="BZ10" s="16"/>
      <c r="CA10" s="16">
        <v>0.200708103277702</v>
      </c>
      <c r="CB10" s="16">
        <v>0.25443889692939697</v>
      </c>
    </row>
    <row r="11" spans="2:80" ht="58" x14ac:dyDescent="0.35">
      <c r="B11" s="17" t="s">
        <v>273</v>
      </c>
      <c r="C11" s="16">
        <v>0.164804458857921</v>
      </c>
      <c r="D11" s="16">
        <v>0.177106571664992</v>
      </c>
      <c r="E11" s="16">
        <v>0.15349988967313299</v>
      </c>
      <c r="F11" s="16"/>
      <c r="G11" s="16">
        <v>0.497411098063332</v>
      </c>
      <c r="H11" s="16">
        <v>0.25271631357522101</v>
      </c>
      <c r="I11" s="16">
        <v>0.104184911513659</v>
      </c>
      <c r="J11" s="16"/>
      <c r="K11" s="16">
        <v>8.9569180148960204E-2</v>
      </c>
      <c r="L11" s="16">
        <v>0.104053106540903</v>
      </c>
      <c r="M11" s="16">
        <v>0.19532104407720799</v>
      </c>
      <c r="N11" s="16">
        <v>0.32820633849904002</v>
      </c>
      <c r="O11" s="16"/>
      <c r="P11" s="16">
        <v>0.15887807025004699</v>
      </c>
      <c r="Q11" s="16">
        <v>0.18077037288256401</v>
      </c>
      <c r="R11" s="16">
        <v>0.19988301236072001</v>
      </c>
      <c r="S11" s="16">
        <v>8.1201614523147003E-2</v>
      </c>
      <c r="T11" s="16">
        <v>0.17601039703767701</v>
      </c>
      <c r="U11" s="16">
        <v>0.22376164018841199</v>
      </c>
      <c r="V11" s="16">
        <v>0.18987371941568801</v>
      </c>
      <c r="W11" s="16">
        <v>9.3974102768185797E-2</v>
      </c>
      <c r="X11" s="16">
        <v>8.3867796965736499E-2</v>
      </c>
      <c r="Y11" s="16">
        <v>0.19218353473797101</v>
      </c>
      <c r="Z11" s="16">
        <v>0.28219403268327098</v>
      </c>
      <c r="AA11" s="16">
        <v>0.243430372695838</v>
      </c>
      <c r="AB11" s="16"/>
      <c r="AC11" s="16">
        <v>0.26986631589054999</v>
      </c>
      <c r="AD11" s="16">
        <v>0.13469040885643099</v>
      </c>
      <c r="AE11" s="16">
        <v>0.13279869997938701</v>
      </c>
      <c r="AF11" s="16">
        <v>0.10751788094081501</v>
      </c>
      <c r="AG11" s="16"/>
      <c r="AH11" s="16">
        <v>0.17993300019127401</v>
      </c>
      <c r="AI11" s="16">
        <v>0.145409853397128</v>
      </c>
      <c r="AJ11" s="16">
        <v>0.14658968612520601</v>
      </c>
      <c r="AK11" s="16">
        <v>0</v>
      </c>
      <c r="AL11" s="16"/>
      <c r="AM11" s="16">
        <v>0.16678204086724499</v>
      </c>
      <c r="AN11" s="16">
        <v>0.141703024114994</v>
      </c>
      <c r="AO11" s="16">
        <v>0.30336450469746701</v>
      </c>
      <c r="AP11" s="16"/>
      <c r="AQ11" s="16">
        <v>0.13074621456044</v>
      </c>
      <c r="AR11" s="16">
        <v>0.217551035343438</v>
      </c>
      <c r="AS11" s="16">
        <v>8.4464980716921101E-2</v>
      </c>
      <c r="AT11" s="16">
        <v>0</v>
      </c>
      <c r="AU11" s="16">
        <v>0.28569353611450898</v>
      </c>
      <c r="AV11" s="16"/>
      <c r="AW11" s="16">
        <v>0.139591982618824</v>
      </c>
      <c r="AX11" s="16">
        <v>9.42086398436877E-2</v>
      </c>
      <c r="AY11" s="16">
        <v>9.42086398436877E-2</v>
      </c>
      <c r="AZ11" s="16" t="s">
        <v>137</v>
      </c>
      <c r="BA11" s="16" t="s">
        <v>137</v>
      </c>
      <c r="BB11" s="16" t="s">
        <v>137</v>
      </c>
      <c r="BC11" s="16">
        <v>0.34695353774122301</v>
      </c>
      <c r="BD11" s="16">
        <v>0.80543651958576901</v>
      </c>
      <c r="BE11" s="16">
        <v>0.118154875303272</v>
      </c>
      <c r="BF11" s="16"/>
      <c r="BG11" s="16">
        <v>0.116011844778733</v>
      </c>
      <c r="BH11" s="16">
        <v>0.22293067491631</v>
      </c>
      <c r="BI11" s="16">
        <v>0.39467531766973202</v>
      </c>
      <c r="BJ11" s="16">
        <v>0.44532629882796798</v>
      </c>
      <c r="BK11" s="16">
        <v>0.13085613368491</v>
      </c>
      <c r="BL11" s="16">
        <v>0.62042313691636097</v>
      </c>
      <c r="BM11" s="16"/>
      <c r="BN11" s="16">
        <v>0.2451728591955</v>
      </c>
      <c r="BO11" s="16">
        <v>0.14948659687112201</v>
      </c>
      <c r="BP11" s="16">
        <v>0.26206928558602399</v>
      </c>
      <c r="BQ11" s="16">
        <v>0.144650376346662</v>
      </c>
      <c r="BR11" s="16">
        <v>0.12535288111944301</v>
      </c>
      <c r="BS11" s="16">
        <v>0.13400008014301401</v>
      </c>
      <c r="BT11" s="16"/>
      <c r="BU11" s="16">
        <v>0.149827840415131</v>
      </c>
      <c r="BV11" s="16">
        <v>0.203553527662033</v>
      </c>
      <c r="BW11" s="16"/>
      <c r="BX11" s="16">
        <v>0.12285080573075501</v>
      </c>
      <c r="BY11" s="16">
        <v>0.20903333087911199</v>
      </c>
      <c r="BZ11" s="16"/>
      <c r="CA11" s="16">
        <v>0.26502858739908502</v>
      </c>
      <c r="CB11" s="16">
        <v>2.7645171294621702E-2</v>
      </c>
    </row>
    <row r="12" spans="2:80" ht="43.5" x14ac:dyDescent="0.35">
      <c r="B12" s="17" t="s">
        <v>272</v>
      </c>
      <c r="C12" s="16">
        <v>0.145490659874594</v>
      </c>
      <c r="D12" s="16">
        <v>9.98854510181022E-2</v>
      </c>
      <c r="E12" s="16">
        <v>0.18739787100084401</v>
      </c>
      <c r="F12" s="16"/>
      <c r="G12" s="16">
        <v>0.35582218563274598</v>
      </c>
      <c r="H12" s="16">
        <v>0.24010831071312899</v>
      </c>
      <c r="I12" s="16">
        <v>9.3676604719108006E-2</v>
      </c>
      <c r="J12" s="16"/>
      <c r="K12" s="16">
        <v>0.113162899545936</v>
      </c>
      <c r="L12" s="16">
        <v>0.14003779570852701</v>
      </c>
      <c r="M12" s="16">
        <v>0.21265018977243699</v>
      </c>
      <c r="N12" s="16">
        <v>0.16530958858688999</v>
      </c>
      <c r="O12" s="16"/>
      <c r="P12" s="16">
        <v>0.194131628548778</v>
      </c>
      <c r="Q12" s="16">
        <v>0.102231020507404</v>
      </c>
      <c r="R12" s="16">
        <v>0.14973079774821699</v>
      </c>
      <c r="S12" s="16">
        <v>0.16542781075096999</v>
      </c>
      <c r="T12" s="16">
        <v>0.208666676989919</v>
      </c>
      <c r="U12" s="16">
        <v>0.17783047217345399</v>
      </c>
      <c r="V12" s="16">
        <v>7.3182875016982799E-2</v>
      </c>
      <c r="W12" s="16">
        <v>0.18217528966487001</v>
      </c>
      <c r="X12" s="16">
        <v>0.114003529399151</v>
      </c>
      <c r="Y12" s="16">
        <v>7.5239456387218406E-2</v>
      </c>
      <c r="Z12" s="16">
        <v>0.24832899095099101</v>
      </c>
      <c r="AA12" s="16">
        <v>0</v>
      </c>
      <c r="AB12" s="16"/>
      <c r="AC12" s="16">
        <v>0.14505043975964901</v>
      </c>
      <c r="AD12" s="16">
        <v>0.15419271571604901</v>
      </c>
      <c r="AE12" s="16">
        <v>0.111915407014051</v>
      </c>
      <c r="AF12" s="16">
        <v>0.13846896941811701</v>
      </c>
      <c r="AG12" s="16"/>
      <c r="AH12" s="16">
        <v>0.157497736128069</v>
      </c>
      <c r="AI12" s="16">
        <v>0.147910231950449</v>
      </c>
      <c r="AJ12" s="16">
        <v>9.9137326629468295E-2</v>
      </c>
      <c r="AK12" s="16">
        <v>0</v>
      </c>
      <c r="AL12" s="16"/>
      <c r="AM12" s="16">
        <v>0.14552914313561499</v>
      </c>
      <c r="AN12" s="16">
        <v>0.138704356629679</v>
      </c>
      <c r="AO12" s="16">
        <v>0.18004803289836999</v>
      </c>
      <c r="AP12" s="16"/>
      <c r="AQ12" s="16">
        <v>0.15539284631067099</v>
      </c>
      <c r="AR12" s="16">
        <v>0.19094440610108701</v>
      </c>
      <c r="AS12" s="16">
        <v>0.13534039774489101</v>
      </c>
      <c r="AT12" s="16">
        <v>7.0992571471751004E-2</v>
      </c>
      <c r="AU12" s="16">
        <v>0.124770859862192</v>
      </c>
      <c r="AV12" s="16"/>
      <c r="AW12" s="16">
        <v>0.159363741377129</v>
      </c>
      <c r="AX12" s="16">
        <v>6.3322343375718806E-2</v>
      </c>
      <c r="AY12" s="16">
        <v>6.3322343375718806E-2</v>
      </c>
      <c r="AZ12" s="16" t="s">
        <v>137</v>
      </c>
      <c r="BA12" s="16" t="s">
        <v>137</v>
      </c>
      <c r="BB12" s="16" t="s">
        <v>137</v>
      </c>
      <c r="BC12" s="16">
        <v>0.30294037823238601</v>
      </c>
      <c r="BD12" s="16">
        <v>9.0488083167073893E-2</v>
      </c>
      <c r="BE12" s="16">
        <v>0.88184512469672804</v>
      </c>
      <c r="BF12" s="16"/>
      <c r="BG12" s="16">
        <v>0.12664638733449801</v>
      </c>
      <c r="BH12" s="16">
        <v>0.30660731122502999</v>
      </c>
      <c r="BI12" s="16">
        <v>0.27614735555924802</v>
      </c>
      <c r="BJ12" s="16">
        <v>8.5488006921249901E-2</v>
      </c>
      <c r="BK12" s="16">
        <v>0.16420894848522299</v>
      </c>
      <c r="BL12" s="16">
        <v>0.17140144037872199</v>
      </c>
      <c r="BM12" s="16"/>
      <c r="BN12" s="16">
        <v>0.152349122298022</v>
      </c>
      <c r="BO12" s="16">
        <v>0.16854604748686799</v>
      </c>
      <c r="BP12" s="16">
        <v>0.13652472835846399</v>
      </c>
      <c r="BQ12" s="16">
        <v>0.128883902685064</v>
      </c>
      <c r="BR12" s="16">
        <v>0.14498134050970801</v>
      </c>
      <c r="BS12" s="16">
        <v>6.8086325055524893E-2</v>
      </c>
      <c r="BT12" s="16"/>
      <c r="BU12" s="16">
        <v>0.14792053808289199</v>
      </c>
      <c r="BV12" s="16">
        <v>0.139203825617674</v>
      </c>
      <c r="BW12" s="16"/>
      <c r="BX12" s="16">
        <v>0.12696572515263299</v>
      </c>
      <c r="BY12" s="16">
        <v>0.16502023372445701</v>
      </c>
      <c r="BZ12" s="16"/>
      <c r="CA12" s="16">
        <v>0.14024647294197901</v>
      </c>
      <c r="CB12" s="16">
        <v>0.15335779820252299</v>
      </c>
    </row>
    <row r="13" spans="2:80" ht="43.5" x14ac:dyDescent="0.35">
      <c r="B13" s="17" t="s">
        <v>274</v>
      </c>
      <c r="C13" s="16">
        <v>0.11701333649208601</v>
      </c>
      <c r="D13" s="16">
        <v>0.14724966541116699</v>
      </c>
      <c r="E13" s="16">
        <v>8.9228786185957004E-2</v>
      </c>
      <c r="F13" s="16"/>
      <c r="G13" s="16">
        <v>7.6758662290017002E-2</v>
      </c>
      <c r="H13" s="16">
        <v>0.131781879853416</v>
      </c>
      <c r="I13" s="16">
        <v>0.11557343502591</v>
      </c>
      <c r="J13" s="16"/>
      <c r="K13" s="16">
        <v>0.160131517823391</v>
      </c>
      <c r="L13" s="16">
        <v>0.10877599292863099</v>
      </c>
      <c r="M13" s="16">
        <v>0.10883643483205201</v>
      </c>
      <c r="N13" s="16">
        <v>6.7022249213257196E-2</v>
      </c>
      <c r="O13" s="16"/>
      <c r="P13" s="16">
        <v>0.17924729996798999</v>
      </c>
      <c r="Q13" s="16">
        <v>0.139081821983738</v>
      </c>
      <c r="R13" s="16">
        <v>0.131186720179164</v>
      </c>
      <c r="S13" s="16">
        <v>5.04056839887961E-2</v>
      </c>
      <c r="T13" s="16">
        <v>0</v>
      </c>
      <c r="U13" s="16">
        <v>7.7174126924258804E-2</v>
      </c>
      <c r="V13" s="16">
        <v>9.3681483977761604E-2</v>
      </c>
      <c r="W13" s="16">
        <v>0.183575130365288</v>
      </c>
      <c r="X13" s="16">
        <v>0.13020742840803001</v>
      </c>
      <c r="Y13" s="16">
        <v>0.148273595555415</v>
      </c>
      <c r="Z13" s="16">
        <v>0.110414834236559</v>
      </c>
      <c r="AA13" s="16">
        <v>0.24397142243011299</v>
      </c>
      <c r="AB13" s="16"/>
      <c r="AC13" s="16">
        <v>6.5182792686280494E-2</v>
      </c>
      <c r="AD13" s="16">
        <v>0.111475978294082</v>
      </c>
      <c r="AE13" s="16">
        <v>0.132035137849838</v>
      </c>
      <c r="AF13" s="16">
        <v>0.21986618351259499</v>
      </c>
      <c r="AG13" s="16"/>
      <c r="AH13" s="16">
        <v>8.15136240430029E-2</v>
      </c>
      <c r="AI13" s="16">
        <v>0.16761771646906801</v>
      </c>
      <c r="AJ13" s="16">
        <v>0.17808947197288</v>
      </c>
      <c r="AK13" s="16">
        <v>0.275042925760004</v>
      </c>
      <c r="AL13" s="16"/>
      <c r="AM13" s="16">
        <v>7.5933671638439906E-2</v>
      </c>
      <c r="AN13" s="16">
        <v>0.172781192577942</v>
      </c>
      <c r="AO13" s="16">
        <v>6.74291300373972E-2</v>
      </c>
      <c r="AP13" s="16"/>
      <c r="AQ13" s="16">
        <v>9.3494641652636906E-2</v>
      </c>
      <c r="AR13" s="16">
        <v>9.4695350718143695E-2</v>
      </c>
      <c r="AS13" s="16">
        <v>0.19197882747585501</v>
      </c>
      <c r="AT13" s="16">
        <v>0.25045516859413802</v>
      </c>
      <c r="AU13" s="16">
        <v>0.112852121653377</v>
      </c>
      <c r="AV13" s="16"/>
      <c r="AW13" s="16">
        <v>3.7001618314102903E-2</v>
      </c>
      <c r="AX13" s="16">
        <v>0.116552525444524</v>
      </c>
      <c r="AY13" s="16">
        <v>0.116552525444524</v>
      </c>
      <c r="AZ13" s="16" t="s">
        <v>137</v>
      </c>
      <c r="BA13" s="16" t="s">
        <v>137</v>
      </c>
      <c r="BB13" s="16" t="s">
        <v>137</v>
      </c>
      <c r="BC13" s="16">
        <v>0.19176457290468699</v>
      </c>
      <c r="BD13" s="16">
        <v>0</v>
      </c>
      <c r="BE13" s="16">
        <v>0</v>
      </c>
      <c r="BF13" s="16"/>
      <c r="BG13" s="16">
        <v>0.13002028994790801</v>
      </c>
      <c r="BH13" s="16">
        <v>0.17773729412515901</v>
      </c>
      <c r="BI13" s="16">
        <v>0</v>
      </c>
      <c r="BJ13" s="16">
        <v>5.6368753947952502E-2</v>
      </c>
      <c r="BK13" s="16">
        <v>4.7907202254871398E-2</v>
      </c>
      <c r="BL13" s="16">
        <v>0</v>
      </c>
      <c r="BM13" s="16"/>
      <c r="BN13" s="16">
        <v>9.7717980898006401E-2</v>
      </c>
      <c r="BO13" s="16">
        <v>0.14198009739072701</v>
      </c>
      <c r="BP13" s="16">
        <v>0.128425017452624</v>
      </c>
      <c r="BQ13" s="16">
        <v>0.112406211027721</v>
      </c>
      <c r="BR13" s="16">
        <v>9.7363212185690398E-2</v>
      </c>
      <c r="BS13" s="16">
        <v>6.7505631251294995E-2</v>
      </c>
      <c r="BT13" s="16"/>
      <c r="BU13" s="16">
        <v>0.100800489884497</v>
      </c>
      <c r="BV13" s="16">
        <v>0.15896090370211899</v>
      </c>
      <c r="BW13" s="16"/>
      <c r="BX13" s="16">
        <v>8.2017020559381995E-2</v>
      </c>
      <c r="BY13" s="16">
        <v>0.15390756293546801</v>
      </c>
      <c r="BZ13" s="16"/>
      <c r="CA13" s="16">
        <v>0.103224429047481</v>
      </c>
      <c r="CB13" s="16">
        <v>0.136509521012465</v>
      </c>
    </row>
    <row r="14" spans="2:80" ht="43.5" x14ac:dyDescent="0.35">
      <c r="B14" s="17" t="s">
        <v>271</v>
      </c>
      <c r="C14" s="16">
        <v>0.101756663158082</v>
      </c>
      <c r="D14" s="16">
        <v>0.13366063611076801</v>
      </c>
      <c r="E14" s="16">
        <v>7.2439693368477498E-2</v>
      </c>
      <c r="F14" s="16"/>
      <c r="G14" s="16">
        <v>0</v>
      </c>
      <c r="H14" s="16">
        <v>9.3075465015859296E-2</v>
      </c>
      <c r="I14" s="16">
        <v>0.11401083559151701</v>
      </c>
      <c r="J14" s="16"/>
      <c r="K14" s="16">
        <v>0.16981644787734801</v>
      </c>
      <c r="L14" s="16">
        <v>0.10662461808245299</v>
      </c>
      <c r="M14" s="16">
        <v>1.6593563026228799E-2</v>
      </c>
      <c r="N14" s="16">
        <v>3.9153358256432701E-2</v>
      </c>
      <c r="O14" s="16"/>
      <c r="P14" s="16">
        <v>6.2843674277696104E-2</v>
      </c>
      <c r="Q14" s="16">
        <v>6.9812129577636398E-2</v>
      </c>
      <c r="R14" s="16">
        <v>0.17555300195944301</v>
      </c>
      <c r="S14" s="16">
        <v>0.150741782345547</v>
      </c>
      <c r="T14" s="16">
        <v>0.18611546114029101</v>
      </c>
      <c r="U14" s="16">
        <v>7.4825995346940496E-2</v>
      </c>
      <c r="V14" s="16">
        <v>9.69608669553437E-2</v>
      </c>
      <c r="W14" s="16">
        <v>0.100472804638505</v>
      </c>
      <c r="X14" s="16">
        <v>8.6034595562653901E-2</v>
      </c>
      <c r="Y14" s="16">
        <v>9.8924676911075898E-2</v>
      </c>
      <c r="Z14" s="16">
        <v>7.0777438553660907E-2</v>
      </c>
      <c r="AA14" s="16">
        <v>0</v>
      </c>
      <c r="AB14" s="16"/>
      <c r="AC14" s="16">
        <v>2.98573436542461E-2</v>
      </c>
      <c r="AD14" s="16">
        <v>0.1017632198062</v>
      </c>
      <c r="AE14" s="16">
        <v>0.15900923372163001</v>
      </c>
      <c r="AF14" s="16">
        <v>0.143717274873984</v>
      </c>
      <c r="AG14" s="16"/>
      <c r="AH14" s="16">
        <v>7.0814940653415398E-2</v>
      </c>
      <c r="AI14" s="16">
        <v>0.11014858052425799</v>
      </c>
      <c r="AJ14" s="16">
        <v>0.20898541015494401</v>
      </c>
      <c r="AK14" s="16">
        <v>0.23668168153937599</v>
      </c>
      <c r="AL14" s="16"/>
      <c r="AM14" s="16">
        <v>8.9329460664953703E-2</v>
      </c>
      <c r="AN14" s="16">
        <v>0.13615880171663999</v>
      </c>
      <c r="AO14" s="16">
        <v>0</v>
      </c>
      <c r="AP14" s="16"/>
      <c r="AQ14" s="16">
        <v>0.108353097694638</v>
      </c>
      <c r="AR14" s="16">
        <v>0.103312651578733</v>
      </c>
      <c r="AS14" s="16">
        <v>0.252767510665446</v>
      </c>
      <c r="AT14" s="16">
        <v>0</v>
      </c>
      <c r="AU14" s="16">
        <v>2.3862853000726401E-2</v>
      </c>
      <c r="AV14" s="16"/>
      <c r="AW14" s="16">
        <v>2.8897376663391702E-2</v>
      </c>
      <c r="AX14" s="16">
        <v>0.14185226410167101</v>
      </c>
      <c r="AY14" s="16">
        <v>0.14185226410167101</v>
      </c>
      <c r="AZ14" s="16" t="s">
        <v>137</v>
      </c>
      <c r="BA14" s="16" t="s">
        <v>137</v>
      </c>
      <c r="BB14" s="16" t="s">
        <v>137</v>
      </c>
      <c r="BC14" s="16">
        <v>5.8143644398409099E-2</v>
      </c>
      <c r="BD14" s="16">
        <v>0</v>
      </c>
      <c r="BE14" s="16">
        <v>0</v>
      </c>
      <c r="BF14" s="16"/>
      <c r="BG14" s="16">
        <v>0.122577306649869</v>
      </c>
      <c r="BH14" s="16">
        <v>0.11029965791247399</v>
      </c>
      <c r="BI14" s="16">
        <v>0</v>
      </c>
      <c r="BJ14" s="16">
        <v>2.5137548888943002E-2</v>
      </c>
      <c r="BK14" s="16">
        <v>0</v>
      </c>
      <c r="BL14" s="16">
        <v>0</v>
      </c>
      <c r="BM14" s="16"/>
      <c r="BN14" s="16">
        <v>7.9760925242607195E-2</v>
      </c>
      <c r="BO14" s="16">
        <v>6.8127191820080604E-2</v>
      </c>
      <c r="BP14" s="16">
        <v>4.5104326124987201E-2</v>
      </c>
      <c r="BQ14" s="16">
        <v>0.14010593822307099</v>
      </c>
      <c r="BR14" s="16">
        <v>0.127314658512375</v>
      </c>
      <c r="BS14" s="16">
        <v>0.21244976058933401</v>
      </c>
      <c r="BT14" s="16"/>
      <c r="BU14" s="16">
        <v>9.7997086746528198E-2</v>
      </c>
      <c r="BV14" s="16">
        <v>0.111483831250273</v>
      </c>
      <c r="BW14" s="16"/>
      <c r="BX14" s="16">
        <v>9.6236314847800805E-2</v>
      </c>
      <c r="BY14" s="16">
        <v>0.107576389468632</v>
      </c>
      <c r="BZ14" s="16"/>
      <c r="CA14" s="16">
        <v>9.3720760535355996E-2</v>
      </c>
      <c r="CB14" s="16">
        <v>0.113268997946432</v>
      </c>
    </row>
    <row r="15" spans="2:80" ht="29" x14ac:dyDescent="0.35">
      <c r="B15" s="17" t="s">
        <v>270</v>
      </c>
      <c r="C15" s="16">
        <v>9.6585227516409397E-2</v>
      </c>
      <c r="D15" s="16">
        <v>0.100959525703256</v>
      </c>
      <c r="E15" s="16">
        <v>9.25656288292903E-2</v>
      </c>
      <c r="F15" s="16"/>
      <c r="G15" s="16">
        <v>5.2318238166970801E-2</v>
      </c>
      <c r="H15" s="16">
        <v>0.121697153125488</v>
      </c>
      <c r="I15" s="16">
        <v>9.1937459473990499E-2</v>
      </c>
      <c r="J15" s="16"/>
      <c r="K15" s="16">
        <v>0.13039222370542999</v>
      </c>
      <c r="L15" s="16">
        <v>0.100207273041375</v>
      </c>
      <c r="M15" s="16">
        <v>9.3580506960442705E-2</v>
      </c>
      <c r="N15" s="16">
        <v>4.4355908079932303E-2</v>
      </c>
      <c r="O15" s="16"/>
      <c r="P15" s="16">
        <v>0.143058398894024</v>
      </c>
      <c r="Q15" s="16">
        <v>0.13681795666586499</v>
      </c>
      <c r="R15" s="16">
        <v>6.4281428004565197E-2</v>
      </c>
      <c r="S15" s="16">
        <v>0.13069020212959001</v>
      </c>
      <c r="T15" s="16">
        <v>3.0434995894233E-2</v>
      </c>
      <c r="U15" s="16">
        <v>0.101908067770536</v>
      </c>
      <c r="V15" s="16">
        <v>9.9358497610914906E-2</v>
      </c>
      <c r="W15" s="16">
        <v>0.134378163876128</v>
      </c>
      <c r="X15" s="16">
        <v>9.15825583347772E-2</v>
      </c>
      <c r="Y15" s="16">
        <v>8.0007448501318607E-2</v>
      </c>
      <c r="Z15" s="16">
        <v>0</v>
      </c>
      <c r="AA15" s="16">
        <v>0</v>
      </c>
      <c r="AB15" s="16"/>
      <c r="AC15" s="16">
        <v>8.2916086515857607E-2</v>
      </c>
      <c r="AD15" s="16">
        <v>8.4882127440580296E-2</v>
      </c>
      <c r="AE15" s="16">
        <v>0.16171831533827399</v>
      </c>
      <c r="AF15" s="16">
        <v>6.7082795776868098E-2</v>
      </c>
      <c r="AG15" s="16"/>
      <c r="AH15" s="16">
        <v>9.8322277574474898E-2</v>
      </c>
      <c r="AI15" s="16">
        <v>8.1265349126891304E-2</v>
      </c>
      <c r="AJ15" s="16">
        <v>0.150755243126625</v>
      </c>
      <c r="AK15" s="16">
        <v>8.8036891360812802E-2</v>
      </c>
      <c r="AL15" s="16"/>
      <c r="AM15" s="16">
        <v>0.101585731765005</v>
      </c>
      <c r="AN15" s="16">
        <v>9.5792856524158504E-2</v>
      </c>
      <c r="AO15" s="16">
        <v>7.2076972974168999E-2</v>
      </c>
      <c r="AP15" s="16"/>
      <c r="AQ15" s="16">
        <v>0.105454926173375</v>
      </c>
      <c r="AR15" s="16">
        <v>7.7958371477198904E-2</v>
      </c>
      <c r="AS15" s="16">
        <v>0.12891311385863999</v>
      </c>
      <c r="AT15" s="16">
        <v>7.0992571471751004E-2</v>
      </c>
      <c r="AU15" s="16">
        <v>8.6961424479791397E-2</v>
      </c>
      <c r="AV15" s="16"/>
      <c r="AW15" s="16">
        <v>6.1858141577198697E-2</v>
      </c>
      <c r="AX15" s="16">
        <v>0.11706823135495199</v>
      </c>
      <c r="AY15" s="16">
        <v>0.11706823135495199</v>
      </c>
      <c r="AZ15" s="16" t="s">
        <v>137</v>
      </c>
      <c r="BA15" s="16" t="s">
        <v>137</v>
      </c>
      <c r="BB15" s="16" t="s">
        <v>137</v>
      </c>
      <c r="BC15" s="16">
        <v>0.13024502338226501</v>
      </c>
      <c r="BD15" s="16">
        <v>0</v>
      </c>
      <c r="BE15" s="16">
        <v>0</v>
      </c>
      <c r="BF15" s="16"/>
      <c r="BG15" s="16">
        <v>0.102042814771637</v>
      </c>
      <c r="BH15" s="16">
        <v>9.6778034891474102E-2</v>
      </c>
      <c r="BI15" s="16">
        <v>0</v>
      </c>
      <c r="BJ15" s="16">
        <v>6.61477341034762E-2</v>
      </c>
      <c r="BK15" s="16">
        <v>0.102316884641499</v>
      </c>
      <c r="BL15" s="16">
        <v>0</v>
      </c>
      <c r="BM15" s="16"/>
      <c r="BN15" s="16">
        <v>9.9888697733532705E-2</v>
      </c>
      <c r="BO15" s="16">
        <v>0.10092105411648</v>
      </c>
      <c r="BP15" s="16">
        <v>0.12632193088826801</v>
      </c>
      <c r="BQ15" s="16">
        <v>8.7886753248873906E-2</v>
      </c>
      <c r="BR15" s="16">
        <v>9.1643479130290195E-2</v>
      </c>
      <c r="BS15" s="16">
        <v>6.8225221952694301E-2</v>
      </c>
      <c r="BT15" s="16"/>
      <c r="BU15" s="16">
        <v>8.9627077457061305E-2</v>
      </c>
      <c r="BV15" s="16">
        <v>0.114588078856247</v>
      </c>
      <c r="BW15" s="16"/>
      <c r="BX15" s="16">
        <v>8.9312788981096305E-2</v>
      </c>
      <c r="BY15" s="16">
        <v>0.104252062923695</v>
      </c>
      <c r="BZ15" s="16"/>
      <c r="CA15" s="16">
        <v>9.4612220753253803E-2</v>
      </c>
      <c r="CB15" s="16">
        <v>9.9732511734232407E-2</v>
      </c>
    </row>
    <row r="16" spans="2:80" ht="29" x14ac:dyDescent="0.35">
      <c r="B16" s="17" t="s">
        <v>275</v>
      </c>
      <c r="C16" s="16">
        <v>8.5381470816325605E-2</v>
      </c>
      <c r="D16" s="16">
        <v>8.0079540401647206E-2</v>
      </c>
      <c r="E16" s="16">
        <v>9.0253482650846303E-2</v>
      </c>
      <c r="F16" s="16"/>
      <c r="G16" s="16">
        <v>7.9520721238588901E-2</v>
      </c>
      <c r="H16" s="16">
        <v>0.15241681301205801</v>
      </c>
      <c r="I16" s="16">
        <v>6.2759170015703997E-2</v>
      </c>
      <c r="J16" s="16"/>
      <c r="K16" s="16">
        <v>4.4948328108224599E-2</v>
      </c>
      <c r="L16" s="16">
        <v>7.2940385330071106E-2</v>
      </c>
      <c r="M16" s="16">
        <v>0.15412512828028899</v>
      </c>
      <c r="N16" s="16">
        <v>0.124159488591172</v>
      </c>
      <c r="O16" s="16"/>
      <c r="P16" s="16">
        <v>0.12209594367503999</v>
      </c>
      <c r="Q16" s="16">
        <v>1.70370084408272E-2</v>
      </c>
      <c r="R16" s="16">
        <v>0.11667867396623401</v>
      </c>
      <c r="S16" s="16">
        <v>9.7012987047462695E-2</v>
      </c>
      <c r="T16" s="16">
        <v>3.0434995894233E-2</v>
      </c>
      <c r="U16" s="16">
        <v>0.15188275916063099</v>
      </c>
      <c r="V16" s="16">
        <v>2.28704703732782E-2</v>
      </c>
      <c r="W16" s="16">
        <v>4.5395781102143901E-2</v>
      </c>
      <c r="X16" s="16">
        <v>0.102187109433932</v>
      </c>
      <c r="Y16" s="16">
        <v>9.4425643951142002E-2</v>
      </c>
      <c r="Z16" s="16">
        <v>6.6286433019488306E-2</v>
      </c>
      <c r="AA16" s="16">
        <v>0.13031297081551299</v>
      </c>
      <c r="AB16" s="16"/>
      <c r="AC16" s="16">
        <v>0.109783716575746</v>
      </c>
      <c r="AD16" s="16">
        <v>9.31656498624924E-2</v>
      </c>
      <c r="AE16" s="16">
        <v>3.0903114646110501E-2</v>
      </c>
      <c r="AF16" s="16">
        <v>5.2341956365325598E-2</v>
      </c>
      <c r="AG16" s="16"/>
      <c r="AH16" s="16">
        <v>9.6208743127557006E-2</v>
      </c>
      <c r="AI16" s="16">
        <v>6.2020438582086897E-2</v>
      </c>
      <c r="AJ16" s="16">
        <v>0.104200706286091</v>
      </c>
      <c r="AK16" s="16">
        <v>0</v>
      </c>
      <c r="AL16" s="16"/>
      <c r="AM16" s="16">
        <v>9.2725374810662398E-2</v>
      </c>
      <c r="AN16" s="16">
        <v>6.0696966414548699E-2</v>
      </c>
      <c r="AO16" s="16">
        <v>0.20108539086403701</v>
      </c>
      <c r="AP16" s="16"/>
      <c r="AQ16" s="16">
        <v>6.1645532963390398E-2</v>
      </c>
      <c r="AR16" s="16">
        <v>5.9180242301550001E-2</v>
      </c>
      <c r="AS16" s="16">
        <v>0.106597738753722</v>
      </c>
      <c r="AT16" s="16">
        <v>0.12598746312783299</v>
      </c>
      <c r="AU16" s="16">
        <v>0.22016082640217899</v>
      </c>
      <c r="AV16" s="16"/>
      <c r="AW16" s="16">
        <v>6.4682870174595605E-2</v>
      </c>
      <c r="AX16" s="16">
        <v>6.4286297648028207E-2</v>
      </c>
      <c r="AY16" s="16">
        <v>6.4286297648028207E-2</v>
      </c>
      <c r="AZ16" s="16" t="s">
        <v>137</v>
      </c>
      <c r="BA16" s="16" t="s">
        <v>137</v>
      </c>
      <c r="BB16" s="16" t="s">
        <v>137</v>
      </c>
      <c r="BC16" s="16">
        <v>5.6231184157470797E-2</v>
      </c>
      <c r="BD16" s="16">
        <v>0.28840061684313201</v>
      </c>
      <c r="BE16" s="16">
        <v>0</v>
      </c>
      <c r="BF16" s="16"/>
      <c r="BG16" s="16">
        <v>7.0158665731286499E-2</v>
      </c>
      <c r="BH16" s="16">
        <v>0.12653629542369099</v>
      </c>
      <c r="BI16" s="16">
        <v>0.140277825899249</v>
      </c>
      <c r="BJ16" s="16">
        <v>0.189471047893884</v>
      </c>
      <c r="BK16" s="16">
        <v>4.5399566570739201E-2</v>
      </c>
      <c r="BL16" s="16">
        <v>0.23703333886826899</v>
      </c>
      <c r="BM16" s="16"/>
      <c r="BN16" s="16">
        <v>0.107205138860385</v>
      </c>
      <c r="BO16" s="16">
        <v>8.5675855612337204E-2</v>
      </c>
      <c r="BP16" s="16">
        <v>0.12699543277517</v>
      </c>
      <c r="BQ16" s="16">
        <v>8.7395208716832901E-2</v>
      </c>
      <c r="BR16" s="16">
        <v>3.7717343279943298E-2</v>
      </c>
      <c r="BS16" s="16">
        <v>0.109475406502447</v>
      </c>
      <c r="BT16" s="16"/>
      <c r="BU16" s="16">
        <v>9.1045853005211397E-2</v>
      </c>
      <c r="BV16" s="16">
        <v>7.0725990608402595E-2</v>
      </c>
      <c r="BW16" s="16"/>
      <c r="BX16" s="16">
        <v>8.7026842653021796E-2</v>
      </c>
      <c r="BY16" s="16">
        <v>8.3646867629996902E-2</v>
      </c>
      <c r="BZ16" s="16"/>
      <c r="CA16" s="16">
        <v>0.102375306176703</v>
      </c>
      <c r="CB16" s="16">
        <v>5.7902881966339699E-2</v>
      </c>
    </row>
    <row r="17" spans="2:80" ht="29" x14ac:dyDescent="0.35">
      <c r="B17" s="17" t="s">
        <v>276</v>
      </c>
      <c r="C17" s="16">
        <v>1.5660582389688101E-2</v>
      </c>
      <c r="D17" s="16">
        <v>1.1756857585165301E-2</v>
      </c>
      <c r="E17" s="16">
        <v>1.92477651625311E-2</v>
      </c>
      <c r="F17" s="16"/>
      <c r="G17" s="16">
        <v>0</v>
      </c>
      <c r="H17" s="16">
        <v>3.0697535699136601E-2</v>
      </c>
      <c r="I17" s="16">
        <v>1.18909550158534E-2</v>
      </c>
      <c r="J17" s="16"/>
      <c r="K17" s="16">
        <v>1.11230230001151E-2</v>
      </c>
      <c r="L17" s="16">
        <v>2.04852226732351E-2</v>
      </c>
      <c r="M17" s="16">
        <v>0</v>
      </c>
      <c r="N17" s="16">
        <v>2.4793380352239401E-2</v>
      </c>
      <c r="O17" s="16"/>
      <c r="P17" s="16">
        <v>0</v>
      </c>
      <c r="Q17" s="16">
        <v>1.64603655903824E-2</v>
      </c>
      <c r="R17" s="16">
        <v>2.1905512299435201E-2</v>
      </c>
      <c r="S17" s="16">
        <v>0</v>
      </c>
      <c r="T17" s="16">
        <v>0</v>
      </c>
      <c r="U17" s="16">
        <v>0</v>
      </c>
      <c r="V17" s="16">
        <v>4.8802794925373601E-2</v>
      </c>
      <c r="W17" s="16">
        <v>0</v>
      </c>
      <c r="X17" s="16">
        <v>0</v>
      </c>
      <c r="Y17" s="16">
        <v>5.0216472523999002E-2</v>
      </c>
      <c r="Z17" s="16">
        <v>7.1901928577497498E-2</v>
      </c>
      <c r="AA17" s="16">
        <v>0</v>
      </c>
      <c r="AB17" s="16"/>
      <c r="AC17" s="16">
        <v>6.7370980492723097E-3</v>
      </c>
      <c r="AD17" s="16">
        <v>2.9432779671686699E-2</v>
      </c>
      <c r="AE17" s="16">
        <v>1.5938462532887099E-2</v>
      </c>
      <c r="AF17" s="16">
        <v>0</v>
      </c>
      <c r="AG17" s="16"/>
      <c r="AH17" s="16">
        <v>1.6958088072322099E-2</v>
      </c>
      <c r="AI17" s="16">
        <v>1.3901005205291399E-2</v>
      </c>
      <c r="AJ17" s="16">
        <v>1.9788248834288001E-2</v>
      </c>
      <c r="AK17" s="16">
        <v>0</v>
      </c>
      <c r="AL17" s="16"/>
      <c r="AM17" s="16">
        <v>2.5718025503496202E-2</v>
      </c>
      <c r="AN17" s="16">
        <v>0</v>
      </c>
      <c r="AO17" s="16">
        <v>3.1568595074505899E-2</v>
      </c>
      <c r="AP17" s="16"/>
      <c r="AQ17" s="16">
        <v>2.5797186359527598E-2</v>
      </c>
      <c r="AR17" s="16">
        <v>0</v>
      </c>
      <c r="AS17" s="16">
        <v>0</v>
      </c>
      <c r="AT17" s="16">
        <v>0</v>
      </c>
      <c r="AU17" s="16">
        <v>2.4559906965046601E-2</v>
      </c>
      <c r="AV17" s="16"/>
      <c r="AW17" s="16">
        <v>3.1879218327192801E-2</v>
      </c>
      <c r="AX17" s="16">
        <v>4.7571748915451696E-3</v>
      </c>
      <c r="AY17" s="16">
        <v>4.7571748915451696E-3</v>
      </c>
      <c r="AZ17" s="16" t="s">
        <v>137</v>
      </c>
      <c r="BA17" s="16" t="s">
        <v>137</v>
      </c>
      <c r="BB17" s="16" t="s">
        <v>137</v>
      </c>
      <c r="BC17" s="16">
        <v>0</v>
      </c>
      <c r="BD17" s="16">
        <v>0</v>
      </c>
      <c r="BE17" s="16">
        <v>0</v>
      </c>
      <c r="BF17" s="16"/>
      <c r="BG17" s="16">
        <v>1.8321409756935102E-2</v>
      </c>
      <c r="BH17" s="16">
        <v>2.7056275369330401E-2</v>
      </c>
      <c r="BI17" s="16">
        <v>0</v>
      </c>
      <c r="BJ17" s="16">
        <v>0</v>
      </c>
      <c r="BK17" s="16">
        <v>0</v>
      </c>
      <c r="BL17" s="16">
        <v>0</v>
      </c>
      <c r="BM17" s="16"/>
      <c r="BN17" s="16">
        <v>0</v>
      </c>
      <c r="BO17" s="16">
        <v>2.8441528295491101E-2</v>
      </c>
      <c r="BP17" s="16">
        <v>0</v>
      </c>
      <c r="BQ17" s="16">
        <v>8.5869831591823802E-3</v>
      </c>
      <c r="BR17" s="16">
        <v>2.34222984856934E-2</v>
      </c>
      <c r="BS17" s="16">
        <v>0</v>
      </c>
      <c r="BT17" s="16"/>
      <c r="BU17" s="16">
        <v>1.5808569625815502E-2</v>
      </c>
      <c r="BV17" s="16">
        <v>1.52776943821759E-2</v>
      </c>
      <c r="BW17" s="16"/>
      <c r="BX17" s="16">
        <v>1.4941957861275499E-2</v>
      </c>
      <c r="BY17" s="16">
        <v>1.6418179164445899E-2</v>
      </c>
      <c r="BZ17" s="16"/>
      <c r="CA17" s="16">
        <v>3.1310986252736199E-3</v>
      </c>
      <c r="CB17" s="16">
        <v>3.2969939927119801E-2</v>
      </c>
    </row>
    <row r="18" spans="2:80" ht="43.5" x14ac:dyDescent="0.35">
      <c r="B18" s="17" t="s">
        <v>277</v>
      </c>
      <c r="C18" s="16">
        <v>1.4728755455853599E-2</v>
      </c>
      <c r="D18" s="16">
        <v>2.0261459757807701E-2</v>
      </c>
      <c r="E18" s="16">
        <v>9.6446825375447708E-3</v>
      </c>
      <c r="F18" s="16"/>
      <c r="G18" s="16">
        <v>0</v>
      </c>
      <c r="H18" s="16">
        <v>0</v>
      </c>
      <c r="I18" s="16">
        <v>2.1156056404668298E-2</v>
      </c>
      <c r="J18" s="16"/>
      <c r="K18" s="16">
        <v>5.3211503805475398E-3</v>
      </c>
      <c r="L18" s="16">
        <v>9.1663252764607097E-3</v>
      </c>
      <c r="M18" s="16">
        <v>0</v>
      </c>
      <c r="N18" s="16">
        <v>4.2211491386076799E-2</v>
      </c>
      <c r="O18" s="16"/>
      <c r="P18" s="16">
        <v>0</v>
      </c>
      <c r="Q18" s="16">
        <v>0</v>
      </c>
      <c r="R18" s="16">
        <v>0</v>
      </c>
      <c r="S18" s="16">
        <v>3.30227814491671E-2</v>
      </c>
      <c r="T18" s="16">
        <v>3.0434995894233E-2</v>
      </c>
      <c r="U18" s="16">
        <v>5.6028764658127603E-2</v>
      </c>
      <c r="V18" s="16">
        <v>0</v>
      </c>
      <c r="W18" s="16">
        <v>0</v>
      </c>
      <c r="X18" s="16">
        <v>1.4828249504225999E-2</v>
      </c>
      <c r="Y18" s="16">
        <v>2.5758938135329399E-2</v>
      </c>
      <c r="Z18" s="16">
        <v>0</v>
      </c>
      <c r="AA18" s="16">
        <v>0</v>
      </c>
      <c r="AB18" s="16"/>
      <c r="AC18" s="16">
        <v>4.0658406520892601E-2</v>
      </c>
      <c r="AD18" s="16">
        <v>9.5480330409160492E-3</v>
      </c>
      <c r="AE18" s="16">
        <v>0</v>
      </c>
      <c r="AF18" s="16">
        <v>0</v>
      </c>
      <c r="AG18" s="16"/>
      <c r="AH18" s="16">
        <v>2.23550280926814E-2</v>
      </c>
      <c r="AI18" s="16">
        <v>0</v>
      </c>
      <c r="AJ18" s="16">
        <v>1.7335203993215399E-2</v>
      </c>
      <c r="AK18" s="16">
        <v>0</v>
      </c>
      <c r="AL18" s="16"/>
      <c r="AM18" s="16">
        <v>2.00157656806625E-2</v>
      </c>
      <c r="AN18" s="16">
        <v>1.0022775430027E-2</v>
      </c>
      <c r="AO18" s="16">
        <v>0</v>
      </c>
      <c r="AP18" s="16"/>
      <c r="AQ18" s="16">
        <v>0</v>
      </c>
      <c r="AR18" s="16">
        <v>3.53305541824845E-2</v>
      </c>
      <c r="AS18" s="16">
        <v>2.09148282851233E-2</v>
      </c>
      <c r="AT18" s="16">
        <v>0</v>
      </c>
      <c r="AU18" s="16">
        <v>3.41030428550421E-2</v>
      </c>
      <c r="AV18" s="16"/>
      <c r="AW18" s="16">
        <v>2.9151910266402001E-2</v>
      </c>
      <c r="AX18" s="16">
        <v>1.4302034959294999E-2</v>
      </c>
      <c r="AY18" s="16">
        <v>1.4302034959294999E-2</v>
      </c>
      <c r="AZ18" s="16" t="s">
        <v>137</v>
      </c>
      <c r="BA18" s="16" t="s">
        <v>137</v>
      </c>
      <c r="BB18" s="16" t="s">
        <v>137</v>
      </c>
      <c r="BC18" s="16">
        <v>0</v>
      </c>
      <c r="BD18" s="16">
        <v>0</v>
      </c>
      <c r="BE18" s="16">
        <v>0</v>
      </c>
      <c r="BF18" s="16"/>
      <c r="BG18" s="16">
        <v>1.12319818681167E-2</v>
      </c>
      <c r="BH18" s="16">
        <v>2.7567682547129199E-2</v>
      </c>
      <c r="BI18" s="16">
        <v>0</v>
      </c>
      <c r="BJ18" s="16">
        <v>0</v>
      </c>
      <c r="BK18" s="16">
        <v>7.8902344761096102E-2</v>
      </c>
      <c r="BL18" s="16">
        <v>0</v>
      </c>
      <c r="BM18" s="16"/>
      <c r="BN18" s="16">
        <v>0</v>
      </c>
      <c r="BO18" s="16">
        <v>5.9280552309931402E-3</v>
      </c>
      <c r="BP18" s="16">
        <v>0</v>
      </c>
      <c r="BQ18" s="16">
        <v>2.8054557253139999E-2</v>
      </c>
      <c r="BR18" s="16">
        <v>1.13037800476551E-2</v>
      </c>
      <c r="BS18" s="16">
        <v>8.1757568097824695E-2</v>
      </c>
      <c r="BT18" s="16"/>
      <c r="BU18" s="16">
        <v>1.7850160075015199E-2</v>
      </c>
      <c r="BV18" s="16">
        <v>6.6527319652774398E-3</v>
      </c>
      <c r="BW18" s="16"/>
      <c r="BX18" s="16">
        <v>2.50861928687789E-2</v>
      </c>
      <c r="BY18" s="16">
        <v>3.8096163664578702E-3</v>
      </c>
      <c r="BZ18" s="16"/>
      <c r="CA18" s="16">
        <v>2.2273161694135901E-2</v>
      </c>
      <c r="CB18" s="16">
        <v>4.4144480126772903E-3</v>
      </c>
    </row>
    <row r="19" spans="2:80" ht="29" x14ac:dyDescent="0.35">
      <c r="B19" s="17" t="s">
        <v>279</v>
      </c>
      <c r="C19" s="16">
        <v>1.1136565823758399E-2</v>
      </c>
      <c r="D19" s="16">
        <v>9.3684900153849608E-3</v>
      </c>
      <c r="E19" s="16">
        <v>1.2761273352713799E-2</v>
      </c>
      <c r="F19" s="16"/>
      <c r="G19" s="16">
        <v>3.9184135732429397E-2</v>
      </c>
      <c r="H19" s="16">
        <v>0</v>
      </c>
      <c r="I19" s="16">
        <v>1.24322329103949E-2</v>
      </c>
      <c r="J19" s="16"/>
      <c r="K19" s="16">
        <v>5.7899295090589999E-3</v>
      </c>
      <c r="L19" s="16">
        <v>7.31320932858932E-3</v>
      </c>
      <c r="M19" s="16">
        <v>0</v>
      </c>
      <c r="N19" s="16">
        <v>2.8891403934481301E-2</v>
      </c>
      <c r="O19" s="16"/>
      <c r="P19" s="16">
        <v>1.87473374680086E-2</v>
      </c>
      <c r="Q19" s="16">
        <v>1.87353099340654E-2</v>
      </c>
      <c r="R19" s="16">
        <v>0</v>
      </c>
      <c r="S19" s="16">
        <v>0</v>
      </c>
      <c r="T19" s="16">
        <v>3.1583704696757198E-2</v>
      </c>
      <c r="U19" s="16">
        <v>2.8014382329063801E-2</v>
      </c>
      <c r="V19" s="16">
        <v>0</v>
      </c>
      <c r="W19" s="16">
        <v>0</v>
      </c>
      <c r="X19" s="16">
        <v>0</v>
      </c>
      <c r="Y19" s="16">
        <v>0</v>
      </c>
      <c r="Z19" s="16">
        <v>3.5901588386767498E-2</v>
      </c>
      <c r="AA19" s="16">
        <v>0</v>
      </c>
      <c r="AB19" s="16"/>
      <c r="AC19" s="16">
        <v>2.60552403953619E-2</v>
      </c>
      <c r="AD19" s="16">
        <v>1.03776507616584E-2</v>
      </c>
      <c r="AE19" s="16">
        <v>0</v>
      </c>
      <c r="AF19" s="16">
        <v>0</v>
      </c>
      <c r="AG19" s="16"/>
      <c r="AH19" s="16">
        <v>7.9406550750769894E-3</v>
      </c>
      <c r="AI19" s="16">
        <v>1.67752563191833E-2</v>
      </c>
      <c r="AJ19" s="16">
        <v>0</v>
      </c>
      <c r="AK19" s="16">
        <v>0</v>
      </c>
      <c r="AL19" s="16"/>
      <c r="AM19" s="16">
        <v>1.6071060439908899E-2</v>
      </c>
      <c r="AN19" s="16">
        <v>0</v>
      </c>
      <c r="AO19" s="16">
        <v>4.3281073971480101E-2</v>
      </c>
      <c r="AP19" s="16"/>
      <c r="AQ19" s="16">
        <v>1.1439928205596901E-2</v>
      </c>
      <c r="AR19" s="16">
        <v>0</v>
      </c>
      <c r="AS19" s="16">
        <v>0</v>
      </c>
      <c r="AT19" s="16">
        <v>0</v>
      </c>
      <c r="AU19" s="16">
        <v>6.7775087733127001E-2</v>
      </c>
      <c r="AV19" s="16"/>
      <c r="AW19" s="16">
        <v>1.85736440213564E-2</v>
      </c>
      <c r="AX19" s="16">
        <v>4.5376289738277798E-3</v>
      </c>
      <c r="AY19" s="16">
        <v>4.5376289738277798E-3</v>
      </c>
      <c r="AZ19" s="16" t="s">
        <v>137</v>
      </c>
      <c r="BA19" s="16" t="s">
        <v>137</v>
      </c>
      <c r="BB19" s="16" t="s">
        <v>137</v>
      </c>
      <c r="BC19" s="16">
        <v>0</v>
      </c>
      <c r="BD19" s="16">
        <v>0</v>
      </c>
      <c r="BE19" s="16">
        <v>0</v>
      </c>
      <c r="BF19" s="16"/>
      <c r="BG19" s="16">
        <v>8.1623601863757694E-3</v>
      </c>
      <c r="BH19" s="16">
        <v>0</v>
      </c>
      <c r="BI19" s="16">
        <v>0</v>
      </c>
      <c r="BJ19" s="16">
        <v>0</v>
      </c>
      <c r="BK19" s="16">
        <v>4.5399566570739201E-2</v>
      </c>
      <c r="BL19" s="16">
        <v>0.23703333886826899</v>
      </c>
      <c r="BM19" s="16"/>
      <c r="BN19" s="16">
        <v>0</v>
      </c>
      <c r="BO19" s="16">
        <v>1.32470229749591E-2</v>
      </c>
      <c r="BP19" s="16">
        <v>0</v>
      </c>
      <c r="BQ19" s="16">
        <v>0</v>
      </c>
      <c r="BR19" s="16">
        <v>2.4069067682805E-2</v>
      </c>
      <c r="BS19" s="16">
        <v>4.5508891595149203E-2</v>
      </c>
      <c r="BT19" s="16"/>
      <c r="BU19" s="16">
        <v>1.5440878217653799E-2</v>
      </c>
      <c r="BV19" s="16">
        <v>0</v>
      </c>
      <c r="BW19" s="16"/>
      <c r="BX19" s="16">
        <v>1.6865290425563201E-2</v>
      </c>
      <c r="BY19" s="16">
        <v>5.0971626163696902E-3</v>
      </c>
      <c r="BZ19" s="16"/>
      <c r="CA19" s="16">
        <v>1.21092979182488E-2</v>
      </c>
      <c r="CB19" s="16">
        <v>9.8480770215218696E-3</v>
      </c>
    </row>
    <row r="20" spans="2:80" ht="58" x14ac:dyDescent="0.35">
      <c r="B20" s="17" t="s">
        <v>278</v>
      </c>
      <c r="C20" s="16">
        <v>7.4339316546559297E-3</v>
      </c>
      <c r="D20" s="16">
        <v>1.55238521390831E-2</v>
      </c>
      <c r="E20" s="16">
        <v>0</v>
      </c>
      <c r="F20" s="16"/>
      <c r="G20" s="16">
        <v>0</v>
      </c>
      <c r="H20" s="16">
        <v>7.5686804925962203E-3</v>
      </c>
      <c r="I20" s="16">
        <v>8.06355682965707E-3</v>
      </c>
      <c r="J20" s="16"/>
      <c r="K20" s="16">
        <v>1.02944847191405E-2</v>
      </c>
      <c r="L20" s="16">
        <v>6.9207192657902896E-3</v>
      </c>
      <c r="M20" s="16">
        <v>0</v>
      </c>
      <c r="N20" s="16">
        <v>7.5489013413511004E-3</v>
      </c>
      <c r="O20" s="16"/>
      <c r="P20" s="16">
        <v>0</v>
      </c>
      <c r="Q20" s="16">
        <v>1.70370084408272E-2</v>
      </c>
      <c r="R20" s="16">
        <v>0</v>
      </c>
      <c r="S20" s="16">
        <v>0</v>
      </c>
      <c r="T20" s="16">
        <v>0</v>
      </c>
      <c r="U20" s="16">
        <v>0</v>
      </c>
      <c r="V20" s="16">
        <v>0</v>
      </c>
      <c r="W20" s="16">
        <v>0</v>
      </c>
      <c r="X20" s="16">
        <v>2.9232843595592299E-2</v>
      </c>
      <c r="Y20" s="16">
        <v>0</v>
      </c>
      <c r="Z20" s="16">
        <v>3.2591007791736702E-2</v>
      </c>
      <c r="AA20" s="16">
        <v>0</v>
      </c>
      <c r="AB20" s="16"/>
      <c r="AC20" s="16">
        <v>0</v>
      </c>
      <c r="AD20" s="16">
        <v>9.4581355717714508E-3</v>
      </c>
      <c r="AE20" s="16">
        <v>1.3877333077056899E-2</v>
      </c>
      <c r="AF20" s="16">
        <v>1.81286912682437E-2</v>
      </c>
      <c r="AG20" s="16"/>
      <c r="AH20" s="16">
        <v>3.2946742318015099E-3</v>
      </c>
      <c r="AI20" s="16">
        <v>6.7828548843307298E-3</v>
      </c>
      <c r="AJ20" s="16">
        <v>1.7013619190590801E-2</v>
      </c>
      <c r="AK20" s="16">
        <v>9.4208852082115005E-2</v>
      </c>
      <c r="AL20" s="16"/>
      <c r="AM20" s="16">
        <v>6.9026687477964001E-3</v>
      </c>
      <c r="AN20" s="16">
        <v>9.4324159106670604E-3</v>
      </c>
      <c r="AO20" s="16">
        <v>0</v>
      </c>
      <c r="AP20" s="16"/>
      <c r="AQ20" s="16">
        <v>1.3845777353025101E-2</v>
      </c>
      <c r="AR20" s="16">
        <v>0</v>
      </c>
      <c r="AS20" s="16">
        <v>0</v>
      </c>
      <c r="AT20" s="16">
        <v>0</v>
      </c>
      <c r="AU20" s="16">
        <v>0</v>
      </c>
      <c r="AV20" s="16"/>
      <c r="AW20" s="16">
        <v>1.37971016785858E-2</v>
      </c>
      <c r="AX20" s="16">
        <v>8.5334936769789205E-3</v>
      </c>
      <c r="AY20" s="16">
        <v>8.5334936769789205E-3</v>
      </c>
      <c r="AZ20" s="16" t="s">
        <v>137</v>
      </c>
      <c r="BA20" s="16" t="s">
        <v>137</v>
      </c>
      <c r="BB20" s="16" t="s">
        <v>137</v>
      </c>
      <c r="BC20" s="16">
        <v>0</v>
      </c>
      <c r="BD20" s="16">
        <v>0</v>
      </c>
      <c r="BE20" s="16">
        <v>0</v>
      </c>
      <c r="BF20" s="16"/>
      <c r="BG20" s="16">
        <v>9.87892754086208E-3</v>
      </c>
      <c r="BH20" s="16">
        <v>0</v>
      </c>
      <c r="BI20" s="16">
        <v>0</v>
      </c>
      <c r="BJ20" s="16">
        <v>0</v>
      </c>
      <c r="BK20" s="16">
        <v>0</v>
      </c>
      <c r="BL20" s="16">
        <v>0</v>
      </c>
      <c r="BM20" s="16"/>
      <c r="BN20" s="16">
        <v>0</v>
      </c>
      <c r="BO20" s="16">
        <v>1.0803010965622599E-2</v>
      </c>
      <c r="BP20" s="16">
        <v>0</v>
      </c>
      <c r="BQ20" s="16">
        <v>0</v>
      </c>
      <c r="BR20" s="16">
        <v>2.2005294326950399E-2</v>
      </c>
      <c r="BS20" s="16">
        <v>0</v>
      </c>
      <c r="BT20" s="16"/>
      <c r="BU20" s="16">
        <v>5.1528187354484599E-3</v>
      </c>
      <c r="BV20" s="16">
        <v>1.33358648443121E-2</v>
      </c>
      <c r="BW20" s="16"/>
      <c r="BX20" s="16">
        <v>3.6500893556932999E-3</v>
      </c>
      <c r="BY20" s="16">
        <v>1.1422978240943E-2</v>
      </c>
      <c r="BZ20" s="16"/>
      <c r="CA20" s="16">
        <v>3.14890840158493E-3</v>
      </c>
      <c r="CB20" s="16">
        <v>1.33629573062916E-2</v>
      </c>
    </row>
    <row r="21" spans="2:80" ht="43.5" x14ac:dyDescent="0.35">
      <c r="B21" s="17" t="s">
        <v>280</v>
      </c>
      <c r="C21" s="16">
        <v>1.9690125667009501E-3</v>
      </c>
      <c r="D21" s="16">
        <v>0</v>
      </c>
      <c r="E21" s="16">
        <v>3.77836345910961E-3</v>
      </c>
      <c r="F21" s="16"/>
      <c r="G21" s="16">
        <v>0</v>
      </c>
      <c r="H21" s="16">
        <v>0</v>
      </c>
      <c r="I21" s="16">
        <v>2.82824581122844E-3</v>
      </c>
      <c r="J21" s="16"/>
      <c r="K21" s="16">
        <v>0</v>
      </c>
      <c r="L21" s="16">
        <v>7.1819281441499096E-3</v>
      </c>
      <c r="M21" s="16">
        <v>0</v>
      </c>
      <c r="N21" s="16">
        <v>0</v>
      </c>
      <c r="O21" s="16"/>
      <c r="P21" s="16">
        <v>0</v>
      </c>
      <c r="Q21" s="16">
        <v>0</v>
      </c>
      <c r="R21" s="16">
        <v>0</v>
      </c>
      <c r="S21" s="16">
        <v>0</v>
      </c>
      <c r="T21" s="16">
        <v>0</v>
      </c>
      <c r="U21" s="16">
        <v>0</v>
      </c>
      <c r="V21" s="16">
        <v>0</v>
      </c>
      <c r="W21" s="16">
        <v>0</v>
      </c>
      <c r="X21" s="16">
        <v>1.53879124918841E-2</v>
      </c>
      <c r="Y21" s="16">
        <v>0</v>
      </c>
      <c r="Z21" s="16">
        <v>0</v>
      </c>
      <c r="AA21" s="16">
        <v>0</v>
      </c>
      <c r="AB21" s="16"/>
      <c r="AC21" s="16">
        <v>7.32968097771946E-3</v>
      </c>
      <c r="AD21" s="16">
        <v>0</v>
      </c>
      <c r="AE21" s="16">
        <v>0</v>
      </c>
      <c r="AF21" s="16">
        <v>0</v>
      </c>
      <c r="AG21" s="16"/>
      <c r="AH21" s="16">
        <v>0</v>
      </c>
      <c r="AI21" s="16">
        <v>0</v>
      </c>
      <c r="AJ21" s="16">
        <v>1.84054157666091E-2</v>
      </c>
      <c r="AK21" s="16">
        <v>0</v>
      </c>
      <c r="AL21" s="16"/>
      <c r="AM21" s="16">
        <v>0</v>
      </c>
      <c r="AN21" s="16">
        <v>4.9974363822478498E-3</v>
      </c>
      <c r="AO21" s="16">
        <v>0</v>
      </c>
      <c r="AP21" s="16"/>
      <c r="AQ21" s="16">
        <v>0</v>
      </c>
      <c r="AR21" s="16">
        <v>0</v>
      </c>
      <c r="AS21" s="16">
        <v>2.1571588087578301E-2</v>
      </c>
      <c r="AT21" s="16">
        <v>0</v>
      </c>
      <c r="AU21" s="16">
        <v>0</v>
      </c>
      <c r="AV21" s="16"/>
      <c r="AW21" s="16">
        <v>0</v>
      </c>
      <c r="AX21" s="16">
        <v>4.4561729017443602E-3</v>
      </c>
      <c r="AY21" s="16">
        <v>4.4561729017443602E-3</v>
      </c>
      <c r="AZ21" s="16" t="s">
        <v>137</v>
      </c>
      <c r="BA21" s="16" t="s">
        <v>137</v>
      </c>
      <c r="BB21" s="16" t="s">
        <v>137</v>
      </c>
      <c r="BC21" s="16">
        <v>0</v>
      </c>
      <c r="BD21" s="16">
        <v>0</v>
      </c>
      <c r="BE21" s="16">
        <v>0</v>
      </c>
      <c r="BF21" s="16"/>
      <c r="BG21" s="16">
        <v>2.6166143808038301E-3</v>
      </c>
      <c r="BH21" s="16">
        <v>0</v>
      </c>
      <c r="BI21" s="16">
        <v>0</v>
      </c>
      <c r="BJ21" s="16">
        <v>0</v>
      </c>
      <c r="BK21" s="16">
        <v>0</v>
      </c>
      <c r="BL21" s="16">
        <v>0</v>
      </c>
      <c r="BM21" s="16"/>
      <c r="BN21" s="16">
        <v>0</v>
      </c>
      <c r="BO21" s="16">
        <v>5.7219009234851896E-3</v>
      </c>
      <c r="BP21" s="16">
        <v>0</v>
      </c>
      <c r="BQ21" s="16">
        <v>0</v>
      </c>
      <c r="BR21" s="16">
        <v>0</v>
      </c>
      <c r="BS21" s="16">
        <v>0</v>
      </c>
      <c r="BT21" s="16"/>
      <c r="BU21" s="16">
        <v>2.7300411754041698E-3</v>
      </c>
      <c r="BV21" s="16">
        <v>0</v>
      </c>
      <c r="BW21" s="16"/>
      <c r="BX21" s="16">
        <v>3.83673531094866E-3</v>
      </c>
      <c r="BY21" s="16">
        <v>0</v>
      </c>
      <c r="BZ21" s="16"/>
      <c r="CA21" s="16">
        <v>0</v>
      </c>
      <c r="CB21" s="16">
        <v>4.6869798062489599E-3</v>
      </c>
    </row>
    <row r="22" spans="2:80" x14ac:dyDescent="0.35">
      <c r="B22" s="24" t="s">
        <v>177</v>
      </c>
      <c r="C22" s="18">
        <v>8.2718340508143497E-3</v>
      </c>
      <c r="D22" s="18">
        <v>8.4633797592630709E-3</v>
      </c>
      <c r="E22" s="18">
        <v>8.0958202434980205E-3</v>
      </c>
      <c r="F22" s="18"/>
      <c r="G22" s="18">
        <v>0</v>
      </c>
      <c r="H22" s="18">
        <v>9.1415030653001304E-3</v>
      </c>
      <c r="I22" s="18">
        <v>8.7238160819303797E-3</v>
      </c>
      <c r="J22" s="18"/>
      <c r="K22" s="18">
        <v>1.1759543754472E-2</v>
      </c>
      <c r="L22" s="18">
        <v>6.7643236655006902E-3</v>
      </c>
      <c r="M22" s="18">
        <v>1.7886991238841E-2</v>
      </c>
      <c r="N22" s="18">
        <v>0</v>
      </c>
      <c r="O22" s="18"/>
      <c r="P22" s="18">
        <v>0</v>
      </c>
      <c r="Q22" s="18">
        <v>0</v>
      </c>
      <c r="R22" s="18">
        <v>0</v>
      </c>
      <c r="S22" s="18">
        <v>1.6272100282946001E-2</v>
      </c>
      <c r="T22" s="18">
        <v>0</v>
      </c>
      <c r="U22" s="18">
        <v>2.45061651080863E-2</v>
      </c>
      <c r="V22" s="18">
        <v>2.6031338637556599E-2</v>
      </c>
      <c r="W22" s="18">
        <v>0</v>
      </c>
      <c r="X22" s="18">
        <v>0</v>
      </c>
      <c r="Y22" s="18">
        <v>2.6731158374246399E-2</v>
      </c>
      <c r="Z22" s="18">
        <v>0</v>
      </c>
      <c r="AA22" s="18">
        <v>0</v>
      </c>
      <c r="AB22" s="18"/>
      <c r="AC22" s="18">
        <v>8.1833963336983302E-3</v>
      </c>
      <c r="AD22" s="18">
        <v>5.2726358940469002E-3</v>
      </c>
      <c r="AE22" s="18">
        <v>1.39626553951084E-2</v>
      </c>
      <c r="AF22" s="18">
        <v>0</v>
      </c>
      <c r="AG22" s="18"/>
      <c r="AH22" s="18">
        <v>7.4672226275140797E-3</v>
      </c>
      <c r="AI22" s="18">
        <v>6.8245580630700402E-3</v>
      </c>
      <c r="AJ22" s="18">
        <v>1.9788248834288001E-2</v>
      </c>
      <c r="AK22" s="18">
        <v>0</v>
      </c>
      <c r="AL22" s="18"/>
      <c r="AM22" s="18">
        <v>1.14283641077097E-2</v>
      </c>
      <c r="AN22" s="18">
        <v>5.3729030585035996E-3</v>
      </c>
      <c r="AO22" s="18">
        <v>0</v>
      </c>
      <c r="AP22" s="18"/>
      <c r="AQ22" s="18">
        <v>1.14635409561688E-2</v>
      </c>
      <c r="AR22" s="18">
        <v>0</v>
      </c>
      <c r="AS22" s="18">
        <v>0</v>
      </c>
      <c r="AT22" s="18">
        <v>0</v>
      </c>
      <c r="AU22" s="18">
        <v>0</v>
      </c>
      <c r="AV22" s="18"/>
      <c r="AW22" s="18">
        <v>0</v>
      </c>
      <c r="AX22" s="18">
        <v>1.3745210076777099E-2</v>
      </c>
      <c r="AY22" s="18">
        <v>1.3745210076777099E-2</v>
      </c>
      <c r="AZ22" s="18" t="s">
        <v>137</v>
      </c>
      <c r="BA22" s="18" t="s">
        <v>137</v>
      </c>
      <c r="BB22" s="18" t="s">
        <v>137</v>
      </c>
      <c r="BC22" s="18">
        <v>0</v>
      </c>
      <c r="BD22" s="18">
        <v>0</v>
      </c>
      <c r="BE22" s="18">
        <v>0</v>
      </c>
      <c r="BF22" s="18"/>
      <c r="BG22" s="18">
        <v>1.09924133035109E-2</v>
      </c>
      <c r="BH22" s="18">
        <v>0</v>
      </c>
      <c r="BI22" s="18">
        <v>0</v>
      </c>
      <c r="BJ22" s="18">
        <v>0</v>
      </c>
      <c r="BK22" s="18">
        <v>0</v>
      </c>
      <c r="BL22" s="18">
        <v>0</v>
      </c>
      <c r="BM22" s="18"/>
      <c r="BN22" s="18">
        <v>0</v>
      </c>
      <c r="BO22" s="18">
        <v>5.38919201801098E-3</v>
      </c>
      <c r="BP22" s="18">
        <v>0</v>
      </c>
      <c r="BQ22" s="18">
        <v>9.8442079528197595E-3</v>
      </c>
      <c r="BR22" s="18">
        <v>2.4980932045684998E-2</v>
      </c>
      <c r="BS22" s="18">
        <v>0</v>
      </c>
      <c r="BT22" s="18"/>
      <c r="BU22" s="18">
        <v>8.4209006924961805E-3</v>
      </c>
      <c r="BV22" s="18">
        <v>7.8861532927051708E-3</v>
      </c>
      <c r="BW22" s="18"/>
      <c r="BX22" s="18">
        <v>7.7095383450281598E-3</v>
      </c>
      <c r="BY22" s="18">
        <v>8.8646240215446894E-3</v>
      </c>
      <c r="BZ22" s="18"/>
      <c r="CA22" s="18">
        <v>1.0674141913605001E-2</v>
      </c>
      <c r="CB22" s="18">
        <v>5.0035721555460096E-3</v>
      </c>
    </row>
    <row r="23" spans="2:80" x14ac:dyDescent="0.35">
      <c r="B23" t="s">
        <v>501</v>
      </c>
    </row>
    <row r="24" spans="2:80" x14ac:dyDescent="0.35">
      <c r="B24" t="s">
        <v>101</v>
      </c>
    </row>
    <row r="25" spans="2:80" x14ac:dyDescent="0.35">
      <c r="B25" t="s">
        <v>102</v>
      </c>
    </row>
    <row r="27" spans="2:80" x14ac:dyDescent="0.35">
      <c r="B27"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B17"/>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286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ht="58" x14ac:dyDescent="0.35">
      <c r="B9" s="17" t="s">
        <v>284</v>
      </c>
      <c r="C9" s="16">
        <v>0.75574137589296997</v>
      </c>
      <c r="D9" s="16">
        <v>0.85852981735990097</v>
      </c>
      <c r="E9" s="16">
        <v>0.66912792232916196</v>
      </c>
      <c r="F9" s="16"/>
      <c r="G9" s="16">
        <v>0.268035566471444</v>
      </c>
      <c r="H9" s="16">
        <v>0.70096348459803803</v>
      </c>
      <c r="I9" s="16">
        <v>0.81362852784762496</v>
      </c>
      <c r="J9" s="16"/>
      <c r="K9" s="16">
        <v>0.899515463964078</v>
      </c>
      <c r="L9" s="16">
        <v>0.87570767506081804</v>
      </c>
      <c r="M9" s="16">
        <v>0.76185206849389897</v>
      </c>
      <c r="N9" s="16">
        <v>0.41058036263801001</v>
      </c>
      <c r="O9" s="16"/>
      <c r="P9" s="16">
        <v>0.71665974355012396</v>
      </c>
      <c r="Q9" s="16">
        <v>0.751521554175134</v>
      </c>
      <c r="R9" s="16">
        <v>0.82143836172072604</v>
      </c>
      <c r="S9" s="16">
        <v>0.806882019707019</v>
      </c>
      <c r="T9" s="16">
        <v>0.77031799919084398</v>
      </c>
      <c r="U9" s="16">
        <v>0.69927418952655596</v>
      </c>
      <c r="V9" s="16">
        <v>0.83550451844024198</v>
      </c>
      <c r="W9" s="16">
        <v>0.68448304665815596</v>
      </c>
      <c r="X9" s="16">
        <v>0.73806971632333096</v>
      </c>
      <c r="Y9" s="16">
        <v>0.789647037882244</v>
      </c>
      <c r="Z9" s="16">
        <v>0.75110751228742401</v>
      </c>
      <c r="AA9" s="16">
        <v>0.44124694686161198</v>
      </c>
      <c r="AB9" s="16"/>
      <c r="AC9" s="16">
        <v>0.54111649798803596</v>
      </c>
      <c r="AD9" s="16">
        <v>0.82935451847119801</v>
      </c>
      <c r="AE9" s="16">
        <v>0.86679954514091295</v>
      </c>
      <c r="AF9" s="16">
        <v>0.90083186662922199</v>
      </c>
      <c r="AG9" s="16"/>
      <c r="AH9" s="16">
        <v>0.70464673773186304</v>
      </c>
      <c r="AI9" s="16">
        <v>0.83245003866436196</v>
      </c>
      <c r="AJ9" s="16">
        <v>0.82465398555985003</v>
      </c>
      <c r="AK9" s="16">
        <v>1</v>
      </c>
      <c r="AL9" s="16"/>
      <c r="AM9" s="16">
        <v>0.74375459746540695</v>
      </c>
      <c r="AN9" s="16">
        <v>0.81548757490802903</v>
      </c>
      <c r="AO9" s="16">
        <v>0.46480238998311102</v>
      </c>
      <c r="AP9" s="16"/>
      <c r="AQ9" s="16">
        <v>0.818470596975447</v>
      </c>
      <c r="AR9" s="16">
        <v>0.69614247354106196</v>
      </c>
      <c r="AS9" s="16">
        <v>0.824661042348942</v>
      </c>
      <c r="AT9" s="16">
        <v>0.60275502712020801</v>
      </c>
      <c r="AU9" s="16">
        <v>0.52741725348938295</v>
      </c>
      <c r="AV9" s="16"/>
      <c r="AW9" s="16">
        <v>0.187396406921439</v>
      </c>
      <c r="AX9" s="16">
        <v>0.96769145541288004</v>
      </c>
      <c r="AY9" s="16">
        <v>0.96769145541288004</v>
      </c>
      <c r="AZ9" s="16" t="s">
        <v>137</v>
      </c>
      <c r="BA9" s="16" t="s">
        <v>137</v>
      </c>
      <c r="BB9" s="16" t="s">
        <v>137</v>
      </c>
      <c r="BC9" s="16">
        <v>0.31782977849111199</v>
      </c>
      <c r="BD9" s="16">
        <v>0.12797356297455101</v>
      </c>
      <c r="BE9" s="16">
        <v>0</v>
      </c>
      <c r="BF9" s="16"/>
      <c r="BG9" s="16">
        <v>0.83632781673455203</v>
      </c>
      <c r="BH9" s="16">
        <v>0.68137445451256795</v>
      </c>
      <c r="BI9" s="16">
        <v>0.436978856062476</v>
      </c>
      <c r="BJ9" s="16">
        <v>0.30656404924844599</v>
      </c>
      <c r="BK9" s="16">
        <v>0.59720417256902403</v>
      </c>
      <c r="BL9" s="16">
        <v>0.44520876157318601</v>
      </c>
      <c r="BM9" s="16"/>
      <c r="BN9" s="16">
        <v>0.63979188494305494</v>
      </c>
      <c r="BO9" s="16">
        <v>0.75660543518613699</v>
      </c>
      <c r="BP9" s="16">
        <v>0.75072065683421896</v>
      </c>
      <c r="BQ9" s="16">
        <v>0.80125419165702405</v>
      </c>
      <c r="BR9" s="16">
        <v>0.74520611611533905</v>
      </c>
      <c r="BS9" s="16">
        <v>0.854045254284024</v>
      </c>
      <c r="BT9" s="16"/>
      <c r="BU9" s="16">
        <v>0.75573381021999897</v>
      </c>
      <c r="BV9" s="16">
        <v>0.75576078973530403</v>
      </c>
      <c r="BW9" s="16"/>
      <c r="BX9" s="16">
        <v>0.75959596514480499</v>
      </c>
      <c r="BY9" s="16">
        <v>0.751558564313345</v>
      </c>
      <c r="BZ9" s="16"/>
      <c r="CA9" s="16">
        <v>0.71918427459671097</v>
      </c>
      <c r="CB9" s="16">
        <v>0.80006645896111905</v>
      </c>
    </row>
    <row r="10" spans="2:80" ht="43.5" x14ac:dyDescent="0.35">
      <c r="B10" s="17" t="s">
        <v>285</v>
      </c>
      <c r="C10" s="16">
        <v>0.68233762982329504</v>
      </c>
      <c r="D10" s="16">
        <v>0.70821169767812797</v>
      </c>
      <c r="E10" s="16">
        <v>0.66053515531673901</v>
      </c>
      <c r="F10" s="16"/>
      <c r="G10" s="16">
        <v>0.124612999730737</v>
      </c>
      <c r="H10" s="16">
        <v>6.7093061884254193E-2</v>
      </c>
      <c r="I10" s="16">
        <v>0.929163311665957</v>
      </c>
      <c r="J10" s="16"/>
      <c r="K10" s="16">
        <v>0.69613850721488002</v>
      </c>
      <c r="L10" s="16">
        <v>0.707114937600264</v>
      </c>
      <c r="M10" s="16">
        <v>0.59320860702448597</v>
      </c>
      <c r="N10" s="16">
        <v>0.67745762304841795</v>
      </c>
      <c r="O10" s="16"/>
      <c r="P10" s="16">
        <v>0.70866753352171996</v>
      </c>
      <c r="Q10" s="16">
        <v>0.67634219310612997</v>
      </c>
      <c r="R10" s="16">
        <v>0.77534339562742605</v>
      </c>
      <c r="S10" s="16">
        <v>0.75291084922686902</v>
      </c>
      <c r="T10" s="16">
        <v>0.63014714393077997</v>
      </c>
      <c r="U10" s="16">
        <v>0.63487639907418003</v>
      </c>
      <c r="V10" s="16">
        <v>0.69458746954987305</v>
      </c>
      <c r="W10" s="16">
        <v>0.56947059430593205</v>
      </c>
      <c r="X10" s="16">
        <v>0.66619452931310796</v>
      </c>
      <c r="Y10" s="16">
        <v>0.59397248970904504</v>
      </c>
      <c r="Z10" s="16">
        <v>0.670223561889842</v>
      </c>
      <c r="AA10" s="16">
        <v>0.79557218440652699</v>
      </c>
      <c r="AB10" s="16"/>
      <c r="AC10" s="16">
        <v>0.61963748615608205</v>
      </c>
      <c r="AD10" s="16">
        <v>0.71163589095772595</v>
      </c>
      <c r="AE10" s="16">
        <v>0.74988232234687902</v>
      </c>
      <c r="AF10" s="16">
        <v>0.58630260518256305</v>
      </c>
      <c r="AG10" s="16"/>
      <c r="AH10" s="16">
        <v>0.68512056453391301</v>
      </c>
      <c r="AI10" s="16">
        <v>0.66662147110856795</v>
      </c>
      <c r="AJ10" s="16">
        <v>0.65717596900548103</v>
      </c>
      <c r="AK10" s="16">
        <v>0.72069569548909396</v>
      </c>
      <c r="AL10" s="16"/>
      <c r="AM10" s="16">
        <v>0.71020352889480598</v>
      </c>
      <c r="AN10" s="16">
        <v>0.676970224052586</v>
      </c>
      <c r="AO10" s="16">
        <v>0.40925048624952098</v>
      </c>
      <c r="AP10" s="16"/>
      <c r="AQ10" s="16">
        <v>0.71912441734029398</v>
      </c>
      <c r="AR10" s="16">
        <v>0.62688211446819198</v>
      </c>
      <c r="AS10" s="16">
        <v>0.73048060028463602</v>
      </c>
      <c r="AT10" s="16">
        <v>0.69955882491172305</v>
      </c>
      <c r="AU10" s="16">
        <v>0.584210718978182</v>
      </c>
      <c r="AV10" s="16"/>
      <c r="AW10" s="16">
        <v>0.97413905795838296</v>
      </c>
      <c r="AX10" s="16">
        <v>0.97509891047581498</v>
      </c>
      <c r="AY10" s="16">
        <v>0.97509891047581498</v>
      </c>
      <c r="AZ10" s="16" t="s">
        <v>137</v>
      </c>
      <c r="BA10" s="16" t="s">
        <v>137</v>
      </c>
      <c r="BB10" s="16" t="s">
        <v>137</v>
      </c>
      <c r="BC10" s="16">
        <v>9.5581731473774204E-2</v>
      </c>
      <c r="BD10" s="16">
        <v>9.2966750733573494E-2</v>
      </c>
      <c r="BE10" s="16">
        <v>0.118154875303272</v>
      </c>
      <c r="BF10" s="16"/>
      <c r="BG10" s="16">
        <v>0.72459004286820194</v>
      </c>
      <c r="BH10" s="16">
        <v>0.31203078934620798</v>
      </c>
      <c r="BI10" s="16">
        <v>0.447165822326</v>
      </c>
      <c r="BJ10" s="16">
        <v>0.62592560275382503</v>
      </c>
      <c r="BK10" s="16">
        <v>0.80839399987619798</v>
      </c>
      <c r="BL10" s="16">
        <v>0.82859855962127804</v>
      </c>
      <c r="BM10" s="16"/>
      <c r="BN10" s="16">
        <v>0.60853305442192096</v>
      </c>
      <c r="BO10" s="16">
        <v>0.68390492233772304</v>
      </c>
      <c r="BP10" s="16">
        <v>0.67457340509909502</v>
      </c>
      <c r="BQ10" s="16">
        <v>0.71129635377212896</v>
      </c>
      <c r="BR10" s="16">
        <v>0.69357498238030402</v>
      </c>
      <c r="BS10" s="16">
        <v>0.70256407076437999</v>
      </c>
      <c r="BT10" s="16"/>
      <c r="BU10" s="16">
        <v>0.71948437063690796</v>
      </c>
      <c r="BV10" s="16">
        <v>0.58701749476078402</v>
      </c>
      <c r="BW10" s="16"/>
      <c r="BX10" s="16">
        <v>0.80629887945144096</v>
      </c>
      <c r="BY10" s="16">
        <v>0.54782094944744197</v>
      </c>
      <c r="BZ10" s="16"/>
      <c r="CA10" s="16">
        <v>0.699156120919883</v>
      </c>
      <c r="CB10" s="16">
        <v>0.66220539095513398</v>
      </c>
    </row>
    <row r="11" spans="2:80" x14ac:dyDescent="0.35">
      <c r="B11" s="17" t="s">
        <v>98</v>
      </c>
      <c r="C11" s="16">
        <v>4.4928022181859499E-3</v>
      </c>
      <c r="D11" s="16">
        <v>0</v>
      </c>
      <c r="E11" s="16">
        <v>8.2786083919415207E-3</v>
      </c>
      <c r="F11" s="16"/>
      <c r="G11" s="16">
        <v>5.1352642610054303E-2</v>
      </c>
      <c r="H11" s="16">
        <v>6.4851715641540504E-3</v>
      </c>
      <c r="I11" s="16">
        <v>0</v>
      </c>
      <c r="J11" s="16"/>
      <c r="K11" s="16">
        <v>0</v>
      </c>
      <c r="L11" s="16">
        <v>1.0697490118107699E-2</v>
      </c>
      <c r="M11" s="16">
        <v>0</v>
      </c>
      <c r="N11" s="16">
        <v>6.1621435546268897E-3</v>
      </c>
      <c r="O11" s="16"/>
      <c r="P11" s="16">
        <v>0</v>
      </c>
      <c r="Q11" s="16">
        <v>0</v>
      </c>
      <c r="R11" s="16">
        <v>1.6787113711941099E-2</v>
      </c>
      <c r="S11" s="16">
        <v>0</v>
      </c>
      <c r="T11" s="16">
        <v>0</v>
      </c>
      <c r="U11" s="16">
        <v>0</v>
      </c>
      <c r="V11" s="16">
        <v>1.8340076702884501E-2</v>
      </c>
      <c r="W11" s="16">
        <v>0</v>
      </c>
      <c r="X11" s="16">
        <v>1.22839263748773E-2</v>
      </c>
      <c r="Y11" s="16">
        <v>0</v>
      </c>
      <c r="Z11" s="16">
        <v>0</v>
      </c>
      <c r="AA11" s="16">
        <v>0</v>
      </c>
      <c r="AB11" s="16"/>
      <c r="AC11" s="16">
        <v>5.6704922906560696E-3</v>
      </c>
      <c r="AD11" s="16">
        <v>3.6660203481535098E-3</v>
      </c>
      <c r="AE11" s="16">
        <v>1.06318618250084E-2</v>
      </c>
      <c r="AF11" s="16">
        <v>0</v>
      </c>
      <c r="AG11" s="16"/>
      <c r="AH11" s="16">
        <v>7.4917618741192904E-3</v>
      </c>
      <c r="AI11" s="16">
        <v>0</v>
      </c>
      <c r="AJ11" s="16">
        <v>0</v>
      </c>
      <c r="AK11" s="16">
        <v>0</v>
      </c>
      <c r="AL11" s="16"/>
      <c r="AM11" s="16">
        <v>5.4876725451125799E-3</v>
      </c>
      <c r="AN11" s="16">
        <v>3.80894510047862E-3</v>
      </c>
      <c r="AO11" s="16">
        <v>0</v>
      </c>
      <c r="AP11" s="16"/>
      <c r="AQ11" s="16">
        <v>2.74350642889292E-3</v>
      </c>
      <c r="AR11" s="16">
        <v>1.6958888367506999E-2</v>
      </c>
      <c r="AS11" s="16">
        <v>0</v>
      </c>
      <c r="AT11" s="16">
        <v>0</v>
      </c>
      <c r="AU11" s="16">
        <v>0</v>
      </c>
      <c r="AV11" s="16"/>
      <c r="AW11" s="16">
        <v>0</v>
      </c>
      <c r="AX11" s="16">
        <v>0</v>
      </c>
      <c r="AY11" s="16">
        <v>0</v>
      </c>
      <c r="AZ11" s="16" t="s">
        <v>137</v>
      </c>
      <c r="BA11" s="16" t="s">
        <v>137</v>
      </c>
      <c r="BB11" s="16" t="s">
        <v>137</v>
      </c>
      <c r="BC11" s="16">
        <v>0</v>
      </c>
      <c r="BD11" s="16">
        <v>3.7609747065942001E-2</v>
      </c>
      <c r="BE11" s="16">
        <v>0</v>
      </c>
      <c r="BF11" s="16"/>
      <c r="BG11" s="16">
        <v>1.9799467049204599E-3</v>
      </c>
      <c r="BH11" s="16">
        <v>0</v>
      </c>
      <c r="BI11" s="16">
        <v>3.9855246850529998E-2</v>
      </c>
      <c r="BJ11" s="16">
        <v>2.2417103953907599E-2</v>
      </c>
      <c r="BK11" s="16">
        <v>0</v>
      </c>
      <c r="BL11" s="16">
        <v>0</v>
      </c>
      <c r="BM11" s="16"/>
      <c r="BN11" s="16">
        <v>0</v>
      </c>
      <c r="BO11" s="16">
        <v>4.5683405514499002E-3</v>
      </c>
      <c r="BP11" s="16">
        <v>0</v>
      </c>
      <c r="BQ11" s="16">
        <v>0</v>
      </c>
      <c r="BR11" s="16">
        <v>1.74567528310982E-2</v>
      </c>
      <c r="BS11" s="16">
        <v>0</v>
      </c>
      <c r="BT11" s="16"/>
      <c r="BU11" s="16">
        <v>4.1706501118935098E-3</v>
      </c>
      <c r="BV11" s="16">
        <v>5.3194583826270299E-3</v>
      </c>
      <c r="BW11" s="16"/>
      <c r="BX11" s="16">
        <v>0</v>
      </c>
      <c r="BY11" s="16">
        <v>9.3681712693093507E-3</v>
      </c>
      <c r="BZ11" s="16"/>
      <c r="CA11" s="16">
        <v>5.3695645233382099E-3</v>
      </c>
      <c r="CB11" s="16">
        <v>3.4190919777851202E-3</v>
      </c>
    </row>
    <row r="12" spans="2:80" x14ac:dyDescent="0.35">
      <c r="B12" s="17" t="s">
        <v>121</v>
      </c>
      <c r="C12" s="18">
        <v>0.104301109739322</v>
      </c>
      <c r="D12" s="18">
        <v>7.9594519993778201E-2</v>
      </c>
      <c r="E12" s="18">
        <v>0.12511982274932601</v>
      </c>
      <c r="F12" s="18"/>
      <c r="G12" s="18">
        <v>0.65483336615504795</v>
      </c>
      <c r="H12" s="18">
        <v>0.255886758159657</v>
      </c>
      <c r="I12" s="18">
        <v>9.6201374347024502E-3</v>
      </c>
      <c r="J12" s="18"/>
      <c r="K12" s="18">
        <v>6.743796351945E-2</v>
      </c>
      <c r="L12" s="18">
        <v>5.9604600434542403E-2</v>
      </c>
      <c r="M12" s="18">
        <v>0.104484671180189</v>
      </c>
      <c r="N12" s="18">
        <v>0.210129211556638</v>
      </c>
      <c r="O12" s="18"/>
      <c r="P12" s="18">
        <v>0.15149051996629501</v>
      </c>
      <c r="Q12" s="18">
        <v>0.10374180093259</v>
      </c>
      <c r="R12" s="18">
        <v>8.55312622602456E-2</v>
      </c>
      <c r="S12" s="18">
        <v>5.4415703883810701E-2</v>
      </c>
      <c r="T12" s="18">
        <v>0.121280361681396</v>
      </c>
      <c r="U12" s="18">
        <v>0.150709105675599</v>
      </c>
      <c r="V12" s="18">
        <v>3.6976349635141799E-2</v>
      </c>
      <c r="W12" s="18">
        <v>0.12691581156075701</v>
      </c>
      <c r="X12" s="18">
        <v>8.6162097559196099E-2</v>
      </c>
      <c r="Y12" s="18">
        <v>0.12803642054509901</v>
      </c>
      <c r="Z12" s="18">
        <v>0.115200192508585</v>
      </c>
      <c r="AA12" s="18">
        <v>0.10391692328318999</v>
      </c>
      <c r="AB12" s="18"/>
      <c r="AC12" s="18">
        <v>0.172171579025897</v>
      </c>
      <c r="AD12" s="18">
        <v>7.4262451680095098E-2</v>
      </c>
      <c r="AE12" s="18">
        <v>5.4055960752521601E-2</v>
      </c>
      <c r="AF12" s="18">
        <v>9.9168133370778302E-2</v>
      </c>
      <c r="AG12" s="18"/>
      <c r="AH12" s="18">
        <v>0.105607867084503</v>
      </c>
      <c r="AI12" s="18">
        <v>0.11101015634650201</v>
      </c>
      <c r="AJ12" s="18">
        <v>9.3218136596643505E-2</v>
      </c>
      <c r="AK12" s="18">
        <v>0</v>
      </c>
      <c r="AL12" s="18"/>
      <c r="AM12" s="18">
        <v>8.6334997752963702E-2</v>
      </c>
      <c r="AN12" s="18">
        <v>9.7341282017161898E-2</v>
      </c>
      <c r="AO12" s="18">
        <v>0.35814028225708699</v>
      </c>
      <c r="AP12" s="18"/>
      <c r="AQ12" s="18">
        <v>5.4309616465165501E-2</v>
      </c>
      <c r="AR12" s="18">
        <v>0.16496621391315</v>
      </c>
      <c r="AS12" s="18">
        <v>0.10008720318433301</v>
      </c>
      <c r="AT12" s="18">
        <v>6.8143665731377007E-2</v>
      </c>
      <c r="AU12" s="18">
        <v>0.25903251928281601</v>
      </c>
      <c r="AV12" s="18"/>
      <c r="AW12" s="18">
        <v>0</v>
      </c>
      <c r="AX12" s="18">
        <v>0</v>
      </c>
      <c r="AY12" s="18">
        <v>0</v>
      </c>
      <c r="AZ12" s="18" t="s">
        <v>137</v>
      </c>
      <c r="BA12" s="18" t="s">
        <v>137</v>
      </c>
      <c r="BB12" s="18" t="s">
        <v>137</v>
      </c>
      <c r="BC12" s="18">
        <v>0.63668468201802697</v>
      </c>
      <c r="BD12" s="18">
        <v>0.74144993922593405</v>
      </c>
      <c r="BE12" s="18">
        <v>0.88184512469672804</v>
      </c>
      <c r="BF12" s="18"/>
      <c r="BG12" s="18">
        <v>5.5735945848411302E-2</v>
      </c>
      <c r="BH12" s="18">
        <v>0.26603122732131901</v>
      </c>
      <c r="BI12" s="18">
        <v>0.41806028061284001</v>
      </c>
      <c r="BJ12" s="18">
        <v>0.25354552690080001</v>
      </c>
      <c r="BK12" s="18">
        <v>0.10876073484756101</v>
      </c>
      <c r="BL12" s="18">
        <v>0.17140144037872199</v>
      </c>
      <c r="BM12" s="18"/>
      <c r="BN12" s="18">
        <v>0.24292630488379099</v>
      </c>
      <c r="BO12" s="18">
        <v>6.9337284359976797E-2</v>
      </c>
      <c r="BP12" s="18">
        <v>0.13643978987947999</v>
      </c>
      <c r="BQ12" s="18">
        <v>7.23732468658463E-2</v>
      </c>
      <c r="BR12" s="18">
        <v>0.10811201909285501</v>
      </c>
      <c r="BS12" s="18">
        <v>6.9526410629834598E-2</v>
      </c>
      <c r="BT12" s="18"/>
      <c r="BU12" s="18">
        <v>9.8907063368915193E-2</v>
      </c>
      <c r="BV12" s="18">
        <v>0.118142464789565</v>
      </c>
      <c r="BW12" s="18"/>
      <c r="BX12" s="18">
        <v>6.4944202343204999E-2</v>
      </c>
      <c r="BY12" s="18">
        <v>0.14700929918293201</v>
      </c>
      <c r="BZ12" s="18"/>
      <c r="CA12" s="18">
        <v>0.12647720024850401</v>
      </c>
      <c r="CB12" s="18">
        <v>7.7070789867420997E-2</v>
      </c>
    </row>
    <row r="13" spans="2:80" x14ac:dyDescent="0.35">
      <c r="B13" s="15" t="s">
        <v>501</v>
      </c>
    </row>
    <row r="14" spans="2:80" x14ac:dyDescent="0.35">
      <c r="B14" t="s">
        <v>101</v>
      </c>
    </row>
    <row r="15" spans="2:80" x14ac:dyDescent="0.35">
      <c r="B15" t="s">
        <v>102</v>
      </c>
    </row>
    <row r="17" spans="2:2" x14ac:dyDescent="0.35">
      <c r="B17"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B16"/>
  <sheetViews>
    <sheetView showGridLines="0" topLeftCell="A9" workbookViewId="0">
      <pane xSplit="2" topLeftCell="C1" activePane="topRight" state="frozen"/>
      <selection pane="topRight" activeCell="D2" sqref="D2:BP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1" t="s">
        <v>289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438</v>
      </c>
      <c r="D7" s="10">
        <v>235</v>
      </c>
      <c r="E7" s="10">
        <v>203</v>
      </c>
      <c r="F7" s="10"/>
      <c r="G7" s="10">
        <v>9</v>
      </c>
      <c r="H7" s="10">
        <v>103</v>
      </c>
      <c r="I7" s="10">
        <v>326</v>
      </c>
      <c r="J7" s="10"/>
      <c r="K7" s="10">
        <v>185</v>
      </c>
      <c r="L7" s="10">
        <v>140</v>
      </c>
      <c r="M7" s="10">
        <v>56</v>
      </c>
      <c r="N7" s="10">
        <v>57</v>
      </c>
      <c r="O7" s="10"/>
      <c r="P7" s="10">
        <v>39</v>
      </c>
      <c r="Q7" s="10">
        <v>55</v>
      </c>
      <c r="R7" s="10">
        <v>44</v>
      </c>
      <c r="S7" s="10">
        <v>55</v>
      </c>
      <c r="T7" s="10">
        <v>30</v>
      </c>
      <c r="U7" s="10">
        <v>34</v>
      </c>
      <c r="V7" s="10">
        <v>41</v>
      </c>
      <c r="W7" s="10">
        <v>15</v>
      </c>
      <c r="X7" s="10">
        <v>57</v>
      </c>
      <c r="Y7" s="10">
        <v>40</v>
      </c>
      <c r="Z7" s="10">
        <v>24</v>
      </c>
      <c r="AA7" s="10">
        <v>4</v>
      </c>
      <c r="AB7" s="10"/>
      <c r="AC7" s="10">
        <v>82</v>
      </c>
      <c r="AD7" s="10">
        <v>196</v>
      </c>
      <c r="AE7" s="10">
        <v>72</v>
      </c>
      <c r="AF7" s="10">
        <v>48</v>
      </c>
      <c r="AG7" s="10"/>
      <c r="AH7" s="10">
        <v>243</v>
      </c>
      <c r="AI7" s="10">
        <v>124</v>
      </c>
      <c r="AJ7" s="10">
        <v>49</v>
      </c>
      <c r="AK7" s="10">
        <v>10</v>
      </c>
      <c r="AL7" s="10"/>
      <c r="AM7" s="10">
        <v>234</v>
      </c>
      <c r="AN7" s="10">
        <v>186</v>
      </c>
      <c r="AO7" s="10">
        <v>15</v>
      </c>
      <c r="AP7" s="10"/>
      <c r="AQ7" s="10">
        <v>259</v>
      </c>
      <c r="AR7" s="10">
        <v>72</v>
      </c>
      <c r="AS7" s="10">
        <v>43</v>
      </c>
      <c r="AT7" s="10">
        <v>8</v>
      </c>
      <c r="AU7" s="10">
        <v>21</v>
      </c>
      <c r="AV7" s="10"/>
      <c r="AW7" s="10">
        <v>14</v>
      </c>
      <c r="AX7" s="10">
        <v>246</v>
      </c>
      <c r="AY7" s="10">
        <v>246</v>
      </c>
      <c r="AZ7" s="10" t="s">
        <v>136</v>
      </c>
      <c r="BA7" s="10" t="s">
        <v>136</v>
      </c>
      <c r="BB7" s="10" t="s">
        <v>136</v>
      </c>
      <c r="BC7" s="10">
        <v>6</v>
      </c>
      <c r="BD7" s="10">
        <v>3</v>
      </c>
      <c r="BE7" s="10" t="s">
        <v>136</v>
      </c>
      <c r="BF7" s="10"/>
      <c r="BG7" s="10">
        <v>370</v>
      </c>
      <c r="BH7" s="10">
        <v>27</v>
      </c>
      <c r="BI7" s="10">
        <v>9</v>
      </c>
      <c r="BJ7" s="10">
        <v>11</v>
      </c>
      <c r="BK7" s="10">
        <v>19</v>
      </c>
      <c r="BL7" s="10">
        <v>2</v>
      </c>
      <c r="BM7" s="10"/>
      <c r="BN7" s="10">
        <v>39</v>
      </c>
      <c r="BO7" s="10">
        <v>142</v>
      </c>
      <c r="BP7" s="10">
        <v>36</v>
      </c>
      <c r="BQ7" s="10">
        <v>112</v>
      </c>
      <c r="BR7" s="10">
        <v>77</v>
      </c>
      <c r="BS7" s="10">
        <v>32</v>
      </c>
      <c r="BT7" s="10"/>
      <c r="BU7" s="10">
        <v>314</v>
      </c>
      <c r="BV7" s="10">
        <v>124</v>
      </c>
      <c r="BW7" s="10"/>
      <c r="BX7" s="10">
        <v>227</v>
      </c>
      <c r="BY7" s="10">
        <v>211</v>
      </c>
      <c r="BZ7" s="10"/>
      <c r="CA7" s="10">
        <v>229</v>
      </c>
      <c r="CB7" s="10">
        <v>207</v>
      </c>
    </row>
    <row r="8" spans="2:80" ht="30" customHeight="1" x14ac:dyDescent="0.35">
      <c r="B8" s="11" t="s">
        <v>20</v>
      </c>
      <c r="C8" s="11">
        <v>446</v>
      </c>
      <c r="D8" s="11">
        <v>232</v>
      </c>
      <c r="E8" s="11">
        <v>214</v>
      </c>
      <c r="F8" s="11"/>
      <c r="G8" s="11">
        <v>9</v>
      </c>
      <c r="H8" s="11">
        <v>96</v>
      </c>
      <c r="I8" s="11">
        <v>341</v>
      </c>
      <c r="J8" s="11"/>
      <c r="K8" s="11">
        <v>186</v>
      </c>
      <c r="L8" s="11">
        <v>145</v>
      </c>
      <c r="M8" s="11">
        <v>56</v>
      </c>
      <c r="N8" s="11">
        <v>59</v>
      </c>
      <c r="O8" s="11"/>
      <c r="P8" s="11">
        <v>53</v>
      </c>
      <c r="Q8" s="11">
        <v>52</v>
      </c>
      <c r="R8" s="11">
        <v>43</v>
      </c>
      <c r="S8" s="11">
        <v>52</v>
      </c>
      <c r="T8" s="11">
        <v>30</v>
      </c>
      <c r="U8" s="11">
        <v>40</v>
      </c>
      <c r="V8" s="11">
        <v>40</v>
      </c>
      <c r="W8" s="11">
        <v>13</v>
      </c>
      <c r="X8" s="11">
        <v>53</v>
      </c>
      <c r="Y8" s="11">
        <v>40</v>
      </c>
      <c r="Z8" s="11">
        <v>24</v>
      </c>
      <c r="AA8" s="11">
        <v>5</v>
      </c>
      <c r="AB8" s="11"/>
      <c r="AC8" s="11">
        <v>84</v>
      </c>
      <c r="AD8" s="11">
        <v>201</v>
      </c>
      <c r="AE8" s="11">
        <v>72</v>
      </c>
      <c r="AF8" s="11">
        <v>50</v>
      </c>
      <c r="AG8" s="11"/>
      <c r="AH8" s="11">
        <v>249</v>
      </c>
      <c r="AI8" s="11">
        <v>125</v>
      </c>
      <c r="AJ8" s="11">
        <v>49</v>
      </c>
      <c r="AK8" s="11">
        <v>10</v>
      </c>
      <c r="AL8" s="11"/>
      <c r="AM8" s="11">
        <v>240</v>
      </c>
      <c r="AN8" s="11">
        <v>189</v>
      </c>
      <c r="AO8" s="11">
        <v>15</v>
      </c>
      <c r="AP8" s="11"/>
      <c r="AQ8" s="11">
        <v>265</v>
      </c>
      <c r="AR8" s="11">
        <v>72</v>
      </c>
      <c r="AS8" s="11">
        <v>44</v>
      </c>
      <c r="AT8" s="11">
        <v>8</v>
      </c>
      <c r="AU8" s="11">
        <v>22</v>
      </c>
      <c r="AV8" s="11"/>
      <c r="AW8" s="11">
        <v>14</v>
      </c>
      <c r="AX8" s="11">
        <v>256</v>
      </c>
      <c r="AY8" s="11">
        <v>256</v>
      </c>
      <c r="AZ8" s="11" t="s">
        <v>136</v>
      </c>
      <c r="BA8" s="11" t="s">
        <v>136</v>
      </c>
      <c r="BB8" s="11" t="s">
        <v>136</v>
      </c>
      <c r="BC8" s="11">
        <v>6</v>
      </c>
      <c r="BD8" s="11">
        <v>3</v>
      </c>
      <c r="BE8" s="11" t="s">
        <v>136</v>
      </c>
      <c r="BF8" s="11"/>
      <c r="BG8" s="11">
        <v>375</v>
      </c>
      <c r="BH8" s="11">
        <v>27</v>
      </c>
      <c r="BI8" s="11">
        <v>10</v>
      </c>
      <c r="BJ8" s="11">
        <v>12</v>
      </c>
      <c r="BK8" s="11">
        <v>19</v>
      </c>
      <c r="BL8" s="11">
        <v>2</v>
      </c>
      <c r="BM8" s="11"/>
      <c r="BN8" s="11">
        <v>45</v>
      </c>
      <c r="BO8" s="11">
        <v>147</v>
      </c>
      <c r="BP8" s="11">
        <v>36</v>
      </c>
      <c r="BQ8" s="11">
        <v>110</v>
      </c>
      <c r="BR8" s="11">
        <v>75</v>
      </c>
      <c r="BS8" s="11">
        <v>33</v>
      </c>
      <c r="BT8" s="11"/>
      <c r="BU8" s="11">
        <v>321</v>
      </c>
      <c r="BV8" s="11">
        <v>125</v>
      </c>
      <c r="BW8" s="11"/>
      <c r="BX8" s="11">
        <v>233</v>
      </c>
      <c r="BY8" s="11">
        <v>213</v>
      </c>
      <c r="BZ8" s="11"/>
      <c r="CA8" s="11">
        <v>236</v>
      </c>
      <c r="CB8" s="11">
        <v>208</v>
      </c>
    </row>
    <row r="9" spans="2:80" ht="159.5" x14ac:dyDescent="0.35">
      <c r="B9" s="17" t="s">
        <v>287</v>
      </c>
      <c r="C9" s="16">
        <v>0.63769242459853204</v>
      </c>
      <c r="D9" s="16">
        <v>0.64848639565782895</v>
      </c>
      <c r="E9" s="16">
        <v>0.62602248645981395</v>
      </c>
      <c r="F9" s="16"/>
      <c r="G9" s="16">
        <v>0.910410247974338</v>
      </c>
      <c r="H9" s="16">
        <v>0.658992156107847</v>
      </c>
      <c r="I9" s="16">
        <v>0.62432906628275897</v>
      </c>
      <c r="J9" s="16"/>
      <c r="K9" s="16">
        <v>0.72275160070397904</v>
      </c>
      <c r="L9" s="16">
        <v>0.63633681849134605</v>
      </c>
      <c r="M9" s="16">
        <v>0.52780641155616204</v>
      </c>
      <c r="N9" s="16">
        <v>0.47645249410379498</v>
      </c>
      <c r="O9" s="16"/>
      <c r="P9" s="16">
        <v>0.69469455687460202</v>
      </c>
      <c r="Q9" s="16">
        <v>0.58082894423631903</v>
      </c>
      <c r="R9" s="16">
        <v>0.51722062149032</v>
      </c>
      <c r="S9" s="16">
        <v>0.59246400637097496</v>
      </c>
      <c r="T9" s="16">
        <v>0.66215450385810903</v>
      </c>
      <c r="U9" s="16">
        <v>0.7382098947015</v>
      </c>
      <c r="V9" s="16">
        <v>0.51589390968972004</v>
      </c>
      <c r="W9" s="16">
        <v>0.60603423871391104</v>
      </c>
      <c r="X9" s="16">
        <v>0.682166355829393</v>
      </c>
      <c r="Y9" s="16">
        <v>0.798009047626975</v>
      </c>
      <c r="Z9" s="16">
        <v>0.58105091275703702</v>
      </c>
      <c r="AA9" s="16">
        <v>0.756242252362753</v>
      </c>
      <c r="AB9" s="16"/>
      <c r="AC9" s="16">
        <v>0.53940292634621001</v>
      </c>
      <c r="AD9" s="16">
        <v>0.61770348989083601</v>
      </c>
      <c r="AE9" s="16">
        <v>0.76169849151706304</v>
      </c>
      <c r="AF9" s="16">
        <v>0.80409892534528304</v>
      </c>
      <c r="AG9" s="16"/>
      <c r="AH9" s="16">
        <v>0.61864410104531398</v>
      </c>
      <c r="AI9" s="16">
        <v>0.68444228307323796</v>
      </c>
      <c r="AJ9" s="16">
        <v>0.69680848247151095</v>
      </c>
      <c r="AK9" s="16">
        <v>0.71321852374726202</v>
      </c>
      <c r="AL9" s="16"/>
      <c r="AM9" s="16">
        <v>0.62639222597839594</v>
      </c>
      <c r="AN9" s="16">
        <v>0.66503510285536205</v>
      </c>
      <c r="AO9" s="16">
        <v>0.54314492245173995</v>
      </c>
      <c r="AP9" s="16"/>
      <c r="AQ9" s="16">
        <v>0.628969706742178</v>
      </c>
      <c r="AR9" s="16">
        <v>0.63579739911327604</v>
      </c>
      <c r="AS9" s="16">
        <v>0.63612617952317396</v>
      </c>
      <c r="AT9" s="16">
        <v>0.78050895485717597</v>
      </c>
      <c r="AU9" s="16">
        <v>0.58115564239470696</v>
      </c>
      <c r="AV9" s="16"/>
      <c r="AW9" s="16">
        <v>0.583267735683073</v>
      </c>
      <c r="AX9" s="16">
        <v>0.63020951598809904</v>
      </c>
      <c r="AY9" s="16">
        <v>0.63020951598809904</v>
      </c>
      <c r="AZ9" s="16" t="s">
        <v>137</v>
      </c>
      <c r="BA9" s="16" t="s">
        <v>137</v>
      </c>
      <c r="BB9" s="16" t="s">
        <v>137</v>
      </c>
      <c r="BC9" s="16">
        <v>0.52549606739716204</v>
      </c>
      <c r="BD9" s="16">
        <v>0.63246893746097899</v>
      </c>
      <c r="BE9" s="16" t="s">
        <v>137</v>
      </c>
      <c r="BF9" s="16"/>
      <c r="BG9" s="16">
        <v>0.64336019189355798</v>
      </c>
      <c r="BH9" s="16">
        <v>0.79681906051953899</v>
      </c>
      <c r="BI9" s="16">
        <v>0.58699956432874001</v>
      </c>
      <c r="BJ9" s="16">
        <v>0.16175538149829599</v>
      </c>
      <c r="BK9" s="16">
        <v>0.58069517315587704</v>
      </c>
      <c r="BL9" s="16">
        <v>1</v>
      </c>
      <c r="BM9" s="16"/>
      <c r="BN9" s="16">
        <v>0.57102238953119799</v>
      </c>
      <c r="BO9" s="16">
        <v>0.66141373023368</v>
      </c>
      <c r="BP9" s="16">
        <v>0.55179606195624598</v>
      </c>
      <c r="BQ9" s="16">
        <v>0.64469600051577003</v>
      </c>
      <c r="BR9" s="16">
        <v>0.60815115054141999</v>
      </c>
      <c r="BS9" s="16">
        <v>0.76273005938438199</v>
      </c>
      <c r="BT9" s="16"/>
      <c r="BU9" s="16">
        <v>0.64307582530551399</v>
      </c>
      <c r="BV9" s="16">
        <v>0.62387887991886004</v>
      </c>
      <c r="BW9" s="16"/>
      <c r="BX9" s="16">
        <v>0.60722174008650698</v>
      </c>
      <c r="BY9" s="16">
        <v>0.67111133047913396</v>
      </c>
      <c r="BZ9" s="16"/>
      <c r="CA9" s="16">
        <v>0.60923642680568202</v>
      </c>
      <c r="CB9" s="16">
        <v>0.67102459272860704</v>
      </c>
    </row>
    <row r="10" spans="2:80" ht="130.5" x14ac:dyDescent="0.35">
      <c r="B10" s="17" t="s">
        <v>288</v>
      </c>
      <c r="C10" s="16">
        <v>0.36490316846093701</v>
      </c>
      <c r="D10" s="16">
        <v>0.39614937626117402</v>
      </c>
      <c r="E10" s="16">
        <v>0.331121225736138</v>
      </c>
      <c r="F10" s="16"/>
      <c r="G10" s="16">
        <v>0.22796102752227801</v>
      </c>
      <c r="H10" s="16">
        <v>0.33821416524027498</v>
      </c>
      <c r="I10" s="16">
        <v>0.37611730783181202</v>
      </c>
      <c r="J10" s="16"/>
      <c r="K10" s="16">
        <v>0.31494184219680799</v>
      </c>
      <c r="L10" s="16">
        <v>0.39438777467172798</v>
      </c>
      <c r="M10" s="16">
        <v>0.39999042694415399</v>
      </c>
      <c r="N10" s="16">
        <v>0.41693549104880001</v>
      </c>
      <c r="O10" s="16"/>
      <c r="P10" s="16">
        <v>0.33188033443416898</v>
      </c>
      <c r="Q10" s="16">
        <v>0.41855794853934702</v>
      </c>
      <c r="R10" s="16">
        <v>0.59810333480278099</v>
      </c>
      <c r="S10" s="16">
        <v>0.38317999129234098</v>
      </c>
      <c r="T10" s="16">
        <v>0.36532582250230899</v>
      </c>
      <c r="U10" s="16">
        <v>0.178032751410062</v>
      </c>
      <c r="V10" s="16">
        <v>0.363859403596271</v>
      </c>
      <c r="W10" s="16">
        <v>0.52073827023713304</v>
      </c>
      <c r="X10" s="16">
        <v>0.26546134710713398</v>
      </c>
      <c r="Y10" s="16">
        <v>0.227231563028161</v>
      </c>
      <c r="Z10" s="16">
        <v>0.45816575911200402</v>
      </c>
      <c r="AA10" s="16">
        <v>0.73960231950521205</v>
      </c>
      <c r="AB10" s="16"/>
      <c r="AC10" s="16">
        <v>0.360577766037114</v>
      </c>
      <c r="AD10" s="16">
        <v>0.37148229436542801</v>
      </c>
      <c r="AE10" s="16">
        <v>0.33701550044103701</v>
      </c>
      <c r="AF10" s="16">
        <v>0.33744735699073303</v>
      </c>
      <c r="AG10" s="16"/>
      <c r="AH10" s="16">
        <v>0.39515895468519302</v>
      </c>
      <c r="AI10" s="16">
        <v>0.28038673218365501</v>
      </c>
      <c r="AJ10" s="16">
        <v>0.35740064404236199</v>
      </c>
      <c r="AK10" s="16">
        <v>0.43614563310073501</v>
      </c>
      <c r="AL10" s="16"/>
      <c r="AM10" s="16">
        <v>0.37554017270590601</v>
      </c>
      <c r="AN10" s="16">
        <v>0.34949642885408899</v>
      </c>
      <c r="AO10" s="16">
        <v>0.25964769631331303</v>
      </c>
      <c r="AP10" s="16"/>
      <c r="AQ10" s="16">
        <v>0.38226514964658198</v>
      </c>
      <c r="AR10" s="16">
        <v>0.36354614990675599</v>
      </c>
      <c r="AS10" s="16">
        <v>0.393511246126373</v>
      </c>
      <c r="AT10" s="16">
        <v>0.219491045142824</v>
      </c>
      <c r="AU10" s="16">
        <v>0.224923883132642</v>
      </c>
      <c r="AV10" s="16"/>
      <c r="AW10" s="16">
        <v>0.21475157685934501</v>
      </c>
      <c r="AX10" s="16">
        <v>0.38941656810546299</v>
      </c>
      <c r="AY10" s="16">
        <v>0.38941656810546299</v>
      </c>
      <c r="AZ10" s="16" t="s">
        <v>137</v>
      </c>
      <c r="BA10" s="16" t="s">
        <v>137</v>
      </c>
      <c r="BB10" s="16" t="s">
        <v>137</v>
      </c>
      <c r="BC10" s="16">
        <v>0.16065436340977601</v>
      </c>
      <c r="BD10" s="16">
        <v>0</v>
      </c>
      <c r="BE10" s="16" t="s">
        <v>137</v>
      </c>
      <c r="BF10" s="16"/>
      <c r="BG10" s="16">
        <v>0.36941193063358402</v>
      </c>
      <c r="BH10" s="16">
        <v>0.29332163332178102</v>
      </c>
      <c r="BI10" s="16">
        <v>0.108244155510987</v>
      </c>
      <c r="BJ10" s="16">
        <v>0.57633456895281399</v>
      </c>
      <c r="BK10" s="16">
        <v>0.41930482684412301</v>
      </c>
      <c r="BL10" s="16">
        <v>0</v>
      </c>
      <c r="BM10" s="16"/>
      <c r="BN10" s="16">
        <v>0.39075334024774999</v>
      </c>
      <c r="BO10" s="16">
        <v>0.338468388388316</v>
      </c>
      <c r="BP10" s="16">
        <v>0.47902848324916603</v>
      </c>
      <c r="BQ10" s="16">
        <v>0.35319925713611899</v>
      </c>
      <c r="BR10" s="16">
        <v>0.350337837182499</v>
      </c>
      <c r="BS10" s="16">
        <v>0.39566639450584401</v>
      </c>
      <c r="BT10" s="16"/>
      <c r="BU10" s="16">
        <v>0.37247105012285098</v>
      </c>
      <c r="BV10" s="16">
        <v>0.34548435177657899</v>
      </c>
      <c r="BW10" s="16"/>
      <c r="BX10" s="16">
        <v>0.38105947126415102</v>
      </c>
      <c r="BY10" s="16">
        <v>0.34718364652023198</v>
      </c>
      <c r="BZ10" s="16"/>
      <c r="CA10" s="16">
        <v>0.35499618488228901</v>
      </c>
      <c r="CB10" s="16">
        <v>0.37972101182714701</v>
      </c>
    </row>
    <row r="11" spans="2:80" x14ac:dyDescent="0.35">
      <c r="B11" s="24" t="s">
        <v>98</v>
      </c>
      <c r="C11" s="18">
        <v>9.4211747199262605E-2</v>
      </c>
      <c r="D11" s="18">
        <v>8.5229117155367601E-2</v>
      </c>
      <c r="E11" s="18">
        <v>0.10392334790296801</v>
      </c>
      <c r="F11" s="18"/>
      <c r="G11" s="18">
        <v>0</v>
      </c>
      <c r="H11" s="18">
        <v>0.12778404508496999</v>
      </c>
      <c r="I11" s="18">
        <v>8.7301962340856007E-2</v>
      </c>
      <c r="J11" s="18"/>
      <c r="K11" s="18">
        <v>8.0779799043046399E-2</v>
      </c>
      <c r="L11" s="18">
        <v>6.2531750051538507E-2</v>
      </c>
      <c r="M11" s="18">
        <v>0.121188148199698</v>
      </c>
      <c r="N11" s="18">
        <v>0.18928376860172</v>
      </c>
      <c r="O11" s="18"/>
      <c r="P11" s="18">
        <v>5.1022792607167897E-2</v>
      </c>
      <c r="Q11" s="18">
        <v>8.9073613854576697E-2</v>
      </c>
      <c r="R11" s="18">
        <v>6.7179326913891294E-2</v>
      </c>
      <c r="S11" s="18">
        <v>9.6549936867557098E-2</v>
      </c>
      <c r="T11" s="18">
        <v>6.9855428379919093E-2</v>
      </c>
      <c r="U11" s="18">
        <v>0.11335063216859</v>
      </c>
      <c r="V11" s="18">
        <v>0.165970750719554</v>
      </c>
      <c r="W11" s="18">
        <v>0</v>
      </c>
      <c r="X11" s="18">
        <v>0.14358648919151101</v>
      </c>
      <c r="Y11" s="18">
        <v>4.8535776856243003E-2</v>
      </c>
      <c r="Z11" s="18">
        <v>0.161679478869244</v>
      </c>
      <c r="AA11" s="18">
        <v>0</v>
      </c>
      <c r="AB11" s="18"/>
      <c r="AC11" s="18">
        <v>0.139128665883858</v>
      </c>
      <c r="AD11" s="18">
        <v>9.2429236006844204E-2</v>
      </c>
      <c r="AE11" s="18">
        <v>4.0855341297178799E-2</v>
      </c>
      <c r="AF11" s="18">
        <v>3.6894079159301797E-2</v>
      </c>
      <c r="AG11" s="18"/>
      <c r="AH11" s="18">
        <v>9.49093201565024E-2</v>
      </c>
      <c r="AI11" s="18">
        <v>8.4061449417814002E-2</v>
      </c>
      <c r="AJ11" s="18">
        <v>9.9258549587383393E-2</v>
      </c>
      <c r="AK11" s="18">
        <v>9.6132358224128994E-2</v>
      </c>
      <c r="AL11" s="18"/>
      <c r="AM11" s="18">
        <v>8.8876143522342202E-2</v>
      </c>
      <c r="AN11" s="18">
        <v>8.8970002353793404E-2</v>
      </c>
      <c r="AO11" s="18">
        <v>0.26959840230196802</v>
      </c>
      <c r="AP11" s="18"/>
      <c r="AQ11" s="18">
        <v>8.6348844757022702E-2</v>
      </c>
      <c r="AR11" s="18">
        <v>9.9403378743539494E-2</v>
      </c>
      <c r="AS11" s="18">
        <v>0.110437235361917</v>
      </c>
      <c r="AT11" s="18">
        <v>0</v>
      </c>
      <c r="AU11" s="18">
        <v>0.19392047447265101</v>
      </c>
      <c r="AV11" s="18"/>
      <c r="AW11" s="18">
        <v>0.34389959115316299</v>
      </c>
      <c r="AX11" s="18">
        <v>8.1576768423311297E-2</v>
      </c>
      <c r="AY11" s="18">
        <v>8.1576768423311297E-2</v>
      </c>
      <c r="AZ11" s="18" t="s">
        <v>137</v>
      </c>
      <c r="BA11" s="18" t="s">
        <v>137</v>
      </c>
      <c r="BB11" s="18" t="s">
        <v>137</v>
      </c>
      <c r="BC11" s="18">
        <v>0.47450393260283802</v>
      </c>
      <c r="BD11" s="18">
        <v>0.36753106253902101</v>
      </c>
      <c r="BE11" s="18" t="s">
        <v>137</v>
      </c>
      <c r="BF11" s="18"/>
      <c r="BG11" s="18">
        <v>9.3309018198090704E-2</v>
      </c>
      <c r="BH11" s="18">
        <v>3.3444049578580298E-2</v>
      </c>
      <c r="BI11" s="18">
        <v>0.30475628016027301</v>
      </c>
      <c r="BJ11" s="18">
        <v>0.26191004954889102</v>
      </c>
      <c r="BK11" s="18">
        <v>0</v>
      </c>
      <c r="BL11" s="18">
        <v>0</v>
      </c>
      <c r="BM11" s="18"/>
      <c r="BN11" s="18">
        <v>0.101686546969688</v>
      </c>
      <c r="BO11" s="18">
        <v>0.10737404607864399</v>
      </c>
      <c r="BP11" s="18">
        <v>2.8106404251155299E-2</v>
      </c>
      <c r="BQ11" s="18">
        <v>9.0717267078520195E-2</v>
      </c>
      <c r="BR11" s="18">
        <v>0.11553633833770501</v>
      </c>
      <c r="BS11" s="18">
        <v>5.9851024097110697E-2</v>
      </c>
      <c r="BT11" s="18"/>
      <c r="BU11" s="18">
        <v>9.1044190937515798E-2</v>
      </c>
      <c r="BV11" s="18">
        <v>0.10233954268182301</v>
      </c>
      <c r="BW11" s="18"/>
      <c r="BX11" s="18">
        <v>9.8922748964058102E-2</v>
      </c>
      <c r="BY11" s="18">
        <v>8.9044927775861996E-2</v>
      </c>
      <c r="BZ11" s="18"/>
      <c r="CA11" s="18">
        <v>9.8482529399422494E-2</v>
      </c>
      <c r="CB11" s="18">
        <v>8.5759232462566296E-2</v>
      </c>
    </row>
    <row r="12" spans="2:80" x14ac:dyDescent="0.35">
      <c r="B12" t="s">
        <v>311</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B18"/>
  <sheetViews>
    <sheetView showGridLines="0" topLeftCell="A5" workbookViewId="0">
      <pane xSplit="2" topLeftCell="C1" activePane="topRight" state="frozen"/>
      <selection pane="topRight" activeCell="E8" sqref="E8"/>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293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438</v>
      </c>
      <c r="D7" s="10">
        <v>235</v>
      </c>
      <c r="E7" s="10">
        <v>203</v>
      </c>
      <c r="F7" s="10"/>
      <c r="G7" s="10">
        <v>9</v>
      </c>
      <c r="H7" s="10">
        <v>103</v>
      </c>
      <c r="I7" s="10">
        <v>326</v>
      </c>
      <c r="J7" s="10"/>
      <c r="K7" s="10">
        <v>185</v>
      </c>
      <c r="L7" s="10">
        <v>140</v>
      </c>
      <c r="M7" s="10">
        <v>56</v>
      </c>
      <c r="N7" s="10">
        <v>57</v>
      </c>
      <c r="O7" s="10"/>
      <c r="P7" s="10">
        <v>39</v>
      </c>
      <c r="Q7" s="10">
        <v>55</v>
      </c>
      <c r="R7" s="10">
        <v>44</v>
      </c>
      <c r="S7" s="10">
        <v>55</v>
      </c>
      <c r="T7" s="10">
        <v>30</v>
      </c>
      <c r="U7" s="10">
        <v>34</v>
      </c>
      <c r="V7" s="10">
        <v>41</v>
      </c>
      <c r="W7" s="10">
        <v>15</v>
      </c>
      <c r="X7" s="10">
        <v>57</v>
      </c>
      <c r="Y7" s="10">
        <v>40</v>
      </c>
      <c r="Z7" s="10">
        <v>24</v>
      </c>
      <c r="AA7" s="10">
        <v>4</v>
      </c>
      <c r="AB7" s="10"/>
      <c r="AC7" s="10">
        <v>82</v>
      </c>
      <c r="AD7" s="10">
        <v>196</v>
      </c>
      <c r="AE7" s="10">
        <v>72</v>
      </c>
      <c r="AF7" s="10">
        <v>48</v>
      </c>
      <c r="AG7" s="10"/>
      <c r="AH7" s="10">
        <v>243</v>
      </c>
      <c r="AI7" s="10">
        <v>124</v>
      </c>
      <c r="AJ7" s="10">
        <v>49</v>
      </c>
      <c r="AK7" s="10">
        <v>10</v>
      </c>
      <c r="AL7" s="10"/>
      <c r="AM7" s="10">
        <v>234</v>
      </c>
      <c r="AN7" s="10">
        <v>186</v>
      </c>
      <c r="AO7" s="10">
        <v>15</v>
      </c>
      <c r="AP7" s="10"/>
      <c r="AQ7" s="10">
        <v>259</v>
      </c>
      <c r="AR7" s="10">
        <v>72</v>
      </c>
      <c r="AS7" s="10">
        <v>43</v>
      </c>
      <c r="AT7" s="10">
        <v>8</v>
      </c>
      <c r="AU7" s="10">
        <v>21</v>
      </c>
      <c r="AV7" s="10"/>
      <c r="AW7" s="10">
        <v>14</v>
      </c>
      <c r="AX7" s="10">
        <v>246</v>
      </c>
      <c r="AY7" s="10">
        <v>246</v>
      </c>
      <c r="AZ7" s="10" t="s">
        <v>136</v>
      </c>
      <c r="BA7" s="10" t="s">
        <v>136</v>
      </c>
      <c r="BB7" s="10" t="s">
        <v>136</v>
      </c>
      <c r="BC7" s="10">
        <v>6</v>
      </c>
      <c r="BD7" s="10">
        <v>3</v>
      </c>
      <c r="BE7" s="10" t="s">
        <v>136</v>
      </c>
      <c r="BF7" s="10"/>
      <c r="BG7" s="10">
        <v>370</v>
      </c>
      <c r="BH7" s="10">
        <v>27</v>
      </c>
      <c r="BI7" s="10">
        <v>9</v>
      </c>
      <c r="BJ7" s="10">
        <v>11</v>
      </c>
      <c r="BK7" s="10">
        <v>19</v>
      </c>
      <c r="BL7" s="10">
        <v>2</v>
      </c>
      <c r="BM7" s="10"/>
      <c r="BN7" s="10">
        <v>39</v>
      </c>
      <c r="BO7" s="10">
        <v>142</v>
      </c>
      <c r="BP7" s="10">
        <v>36</v>
      </c>
      <c r="BQ7" s="10">
        <v>112</v>
      </c>
      <c r="BR7" s="10">
        <v>77</v>
      </c>
      <c r="BS7" s="10">
        <v>32</v>
      </c>
      <c r="BT7" s="10"/>
      <c r="BU7" s="10">
        <v>314</v>
      </c>
      <c r="BV7" s="10">
        <v>124</v>
      </c>
      <c r="BW7" s="10"/>
      <c r="BX7" s="10">
        <v>227</v>
      </c>
      <c r="BY7" s="10">
        <v>211</v>
      </c>
      <c r="BZ7" s="10"/>
      <c r="CA7" s="10">
        <v>229</v>
      </c>
      <c r="CB7" s="10">
        <v>207</v>
      </c>
    </row>
    <row r="8" spans="2:80" ht="30" customHeight="1" x14ac:dyDescent="0.35">
      <c r="B8" s="11" t="s">
        <v>20</v>
      </c>
      <c r="C8" s="11">
        <v>446</v>
      </c>
      <c r="D8" s="11">
        <v>232</v>
      </c>
      <c r="E8" s="11">
        <v>214</v>
      </c>
      <c r="F8" s="11"/>
      <c r="G8" s="11">
        <v>9</v>
      </c>
      <c r="H8" s="11">
        <v>96</v>
      </c>
      <c r="I8" s="11">
        <v>341</v>
      </c>
      <c r="J8" s="11"/>
      <c r="K8" s="11">
        <v>186</v>
      </c>
      <c r="L8" s="11">
        <v>145</v>
      </c>
      <c r="M8" s="11">
        <v>56</v>
      </c>
      <c r="N8" s="11">
        <v>59</v>
      </c>
      <c r="O8" s="11"/>
      <c r="P8" s="11">
        <v>53</v>
      </c>
      <c r="Q8" s="11">
        <v>52</v>
      </c>
      <c r="R8" s="11">
        <v>43</v>
      </c>
      <c r="S8" s="11">
        <v>52</v>
      </c>
      <c r="T8" s="11">
        <v>30</v>
      </c>
      <c r="U8" s="11">
        <v>40</v>
      </c>
      <c r="V8" s="11">
        <v>40</v>
      </c>
      <c r="W8" s="11">
        <v>13</v>
      </c>
      <c r="X8" s="11">
        <v>53</v>
      </c>
      <c r="Y8" s="11">
        <v>40</v>
      </c>
      <c r="Z8" s="11">
        <v>24</v>
      </c>
      <c r="AA8" s="11">
        <v>5</v>
      </c>
      <c r="AB8" s="11"/>
      <c r="AC8" s="11">
        <v>84</v>
      </c>
      <c r="AD8" s="11">
        <v>201</v>
      </c>
      <c r="AE8" s="11">
        <v>72</v>
      </c>
      <c r="AF8" s="11">
        <v>50</v>
      </c>
      <c r="AG8" s="11"/>
      <c r="AH8" s="11">
        <v>249</v>
      </c>
      <c r="AI8" s="11">
        <v>125</v>
      </c>
      <c r="AJ8" s="11">
        <v>49</v>
      </c>
      <c r="AK8" s="11">
        <v>10</v>
      </c>
      <c r="AL8" s="11"/>
      <c r="AM8" s="11">
        <v>240</v>
      </c>
      <c r="AN8" s="11">
        <v>189</v>
      </c>
      <c r="AO8" s="11">
        <v>15</v>
      </c>
      <c r="AP8" s="11"/>
      <c r="AQ8" s="11">
        <v>265</v>
      </c>
      <c r="AR8" s="11">
        <v>72</v>
      </c>
      <c r="AS8" s="11">
        <v>44</v>
      </c>
      <c r="AT8" s="11">
        <v>8</v>
      </c>
      <c r="AU8" s="11">
        <v>22</v>
      </c>
      <c r="AV8" s="11"/>
      <c r="AW8" s="11">
        <v>14</v>
      </c>
      <c r="AX8" s="11">
        <v>256</v>
      </c>
      <c r="AY8" s="11">
        <v>256</v>
      </c>
      <c r="AZ8" s="11" t="s">
        <v>136</v>
      </c>
      <c r="BA8" s="11" t="s">
        <v>136</v>
      </c>
      <c r="BB8" s="11" t="s">
        <v>136</v>
      </c>
      <c r="BC8" s="11">
        <v>6</v>
      </c>
      <c r="BD8" s="11">
        <v>3</v>
      </c>
      <c r="BE8" s="11" t="s">
        <v>136</v>
      </c>
      <c r="BF8" s="11"/>
      <c r="BG8" s="11">
        <v>375</v>
      </c>
      <c r="BH8" s="11">
        <v>27</v>
      </c>
      <c r="BI8" s="11">
        <v>10</v>
      </c>
      <c r="BJ8" s="11">
        <v>12</v>
      </c>
      <c r="BK8" s="11">
        <v>19</v>
      </c>
      <c r="BL8" s="11">
        <v>2</v>
      </c>
      <c r="BM8" s="11"/>
      <c r="BN8" s="11">
        <v>45</v>
      </c>
      <c r="BO8" s="11">
        <v>147</v>
      </c>
      <c r="BP8" s="11">
        <v>36</v>
      </c>
      <c r="BQ8" s="11">
        <v>110</v>
      </c>
      <c r="BR8" s="11">
        <v>75</v>
      </c>
      <c r="BS8" s="11">
        <v>33</v>
      </c>
      <c r="BT8" s="11"/>
      <c r="BU8" s="11">
        <v>321</v>
      </c>
      <c r="BV8" s="11">
        <v>125</v>
      </c>
      <c r="BW8" s="11"/>
      <c r="BX8" s="11">
        <v>233</v>
      </c>
      <c r="BY8" s="11">
        <v>213</v>
      </c>
      <c r="BZ8" s="11"/>
      <c r="CA8" s="11">
        <v>236</v>
      </c>
      <c r="CB8" s="11">
        <v>208</v>
      </c>
    </row>
    <row r="9" spans="2:80" x14ac:dyDescent="0.35">
      <c r="B9" s="17" t="s">
        <v>290</v>
      </c>
      <c r="C9" s="16">
        <v>0.32049372872078102</v>
      </c>
      <c r="D9" s="16">
        <v>0.30700206521808698</v>
      </c>
      <c r="E9" s="16">
        <v>0.335080286123974</v>
      </c>
      <c r="F9" s="16"/>
      <c r="G9" s="16">
        <v>0.18359175270605299</v>
      </c>
      <c r="H9" s="16">
        <v>0.44906467111210702</v>
      </c>
      <c r="I9" s="16">
        <v>0.28798473137914299</v>
      </c>
      <c r="J9" s="16"/>
      <c r="K9" s="16">
        <v>0.25874034554579201</v>
      </c>
      <c r="L9" s="16">
        <v>0.32761541452903598</v>
      </c>
      <c r="M9" s="16">
        <v>0.48909180471562502</v>
      </c>
      <c r="N9" s="16">
        <v>0.337243968018067</v>
      </c>
      <c r="O9" s="16"/>
      <c r="P9" s="16">
        <v>0.20650889365785399</v>
      </c>
      <c r="Q9" s="16">
        <v>0.36200356496939201</v>
      </c>
      <c r="R9" s="16">
        <v>0.25124991373462402</v>
      </c>
      <c r="S9" s="16">
        <v>0.43597592687847497</v>
      </c>
      <c r="T9" s="16">
        <v>0.16740418401538201</v>
      </c>
      <c r="U9" s="16">
        <v>0.411883801166747</v>
      </c>
      <c r="V9" s="16">
        <v>0.334461653095534</v>
      </c>
      <c r="W9" s="16">
        <v>0.53400603817775505</v>
      </c>
      <c r="X9" s="16">
        <v>0.29577417273894202</v>
      </c>
      <c r="Y9" s="16">
        <v>0.39849945417336402</v>
      </c>
      <c r="Z9" s="16">
        <v>0.254726896491558</v>
      </c>
      <c r="AA9" s="16">
        <v>0</v>
      </c>
      <c r="AB9" s="16"/>
      <c r="AC9" s="16">
        <v>0.26609582156755102</v>
      </c>
      <c r="AD9" s="16">
        <v>0.317870544022678</v>
      </c>
      <c r="AE9" s="16">
        <v>0.359334154602304</v>
      </c>
      <c r="AF9" s="16">
        <v>0.289281471008693</v>
      </c>
      <c r="AG9" s="16"/>
      <c r="AH9" s="16">
        <v>0.36387710671735102</v>
      </c>
      <c r="AI9" s="16">
        <v>0.23469653767402901</v>
      </c>
      <c r="AJ9" s="16">
        <v>0.294994881688452</v>
      </c>
      <c r="AK9" s="16">
        <v>0.28547626523220798</v>
      </c>
      <c r="AL9" s="16"/>
      <c r="AM9" s="16">
        <v>0.345938428509172</v>
      </c>
      <c r="AN9" s="16">
        <v>0.29286734966804001</v>
      </c>
      <c r="AO9" s="16">
        <v>0.267353934615287</v>
      </c>
      <c r="AP9" s="16"/>
      <c r="AQ9" s="16">
        <v>0.33191927876410798</v>
      </c>
      <c r="AR9" s="16">
        <v>0.29127148334057201</v>
      </c>
      <c r="AS9" s="16">
        <v>0.26933827321942799</v>
      </c>
      <c r="AT9" s="16">
        <v>0.40511372552929098</v>
      </c>
      <c r="AU9" s="16">
        <v>0.193245848054758</v>
      </c>
      <c r="AV9" s="16"/>
      <c r="AW9" s="16">
        <v>0.21009742330091999</v>
      </c>
      <c r="AX9" s="16">
        <v>0.28339384080298102</v>
      </c>
      <c r="AY9" s="16">
        <v>0.28339384080298102</v>
      </c>
      <c r="AZ9" s="16" t="s">
        <v>137</v>
      </c>
      <c r="BA9" s="16" t="s">
        <v>137</v>
      </c>
      <c r="BB9" s="16" t="s">
        <v>137</v>
      </c>
      <c r="BC9" s="16">
        <v>0.31739729185508297</v>
      </c>
      <c r="BD9" s="16">
        <v>0.36753106253902101</v>
      </c>
      <c r="BE9" s="16" t="s">
        <v>137</v>
      </c>
      <c r="BF9" s="16"/>
      <c r="BG9" s="16">
        <v>0.32598247122702101</v>
      </c>
      <c r="BH9" s="16">
        <v>0.440216798273319</v>
      </c>
      <c r="BI9" s="16">
        <v>0.19970791945878699</v>
      </c>
      <c r="BJ9" s="16">
        <v>0.28062732038557803</v>
      </c>
      <c r="BK9" s="16">
        <v>0.11332367584616899</v>
      </c>
      <c r="BL9" s="16">
        <v>0.46759057923593</v>
      </c>
      <c r="BM9" s="16"/>
      <c r="BN9" s="16">
        <v>0.276391956216682</v>
      </c>
      <c r="BO9" s="16">
        <v>0.31977897453526699</v>
      </c>
      <c r="BP9" s="16">
        <v>0.25632191066305299</v>
      </c>
      <c r="BQ9" s="16">
        <v>0.345412568199015</v>
      </c>
      <c r="BR9" s="16">
        <v>0.35952956415218501</v>
      </c>
      <c r="BS9" s="16">
        <v>0.28126735515365903</v>
      </c>
      <c r="BT9" s="16"/>
      <c r="BU9" s="16">
        <v>0.31852060023557</v>
      </c>
      <c r="BV9" s="16">
        <v>0.325556680556011</v>
      </c>
      <c r="BW9" s="16"/>
      <c r="BX9" s="16">
        <v>0.28291952619689398</v>
      </c>
      <c r="BY9" s="16">
        <v>0.36170346055955399</v>
      </c>
      <c r="BZ9" s="16"/>
      <c r="CA9" s="16">
        <v>0.31384184846626101</v>
      </c>
      <c r="CB9" s="16">
        <v>0.331178566025639</v>
      </c>
    </row>
    <row r="10" spans="2:80" x14ac:dyDescent="0.35">
      <c r="B10" s="17" t="s">
        <v>159</v>
      </c>
      <c r="C10" s="16">
        <v>0.255569935775108</v>
      </c>
      <c r="D10" s="16">
        <v>0.260886149999981</v>
      </c>
      <c r="E10" s="16">
        <v>0.24982229287374899</v>
      </c>
      <c r="F10" s="16"/>
      <c r="G10" s="16">
        <v>0.26726753929070701</v>
      </c>
      <c r="H10" s="16">
        <v>0.108264550474378</v>
      </c>
      <c r="I10" s="16">
        <v>0.29673602506260999</v>
      </c>
      <c r="J10" s="16"/>
      <c r="K10" s="16">
        <v>0.274389471490324</v>
      </c>
      <c r="L10" s="16">
        <v>0.245434538521318</v>
      </c>
      <c r="M10" s="16">
        <v>0.245534460504507</v>
      </c>
      <c r="N10" s="16">
        <v>0.230520917799754</v>
      </c>
      <c r="O10" s="16"/>
      <c r="P10" s="16">
        <v>0.27585099542921598</v>
      </c>
      <c r="Q10" s="16">
        <v>0.242173482866304</v>
      </c>
      <c r="R10" s="16">
        <v>0.29847811805746099</v>
      </c>
      <c r="S10" s="16">
        <v>0.12855660290670301</v>
      </c>
      <c r="T10" s="16">
        <v>0.30599250526463401</v>
      </c>
      <c r="U10" s="16">
        <v>0.20312131042180401</v>
      </c>
      <c r="V10" s="16">
        <v>0.24607757888135201</v>
      </c>
      <c r="W10" s="16">
        <v>0.201169096457299</v>
      </c>
      <c r="X10" s="16">
        <v>0.26981952348285299</v>
      </c>
      <c r="Y10" s="16">
        <v>0.279807364035418</v>
      </c>
      <c r="Z10" s="16">
        <v>0.37858258189762301</v>
      </c>
      <c r="AA10" s="16">
        <v>0.51181401858852205</v>
      </c>
      <c r="AB10" s="16"/>
      <c r="AC10" s="16">
        <v>0.29680776478175802</v>
      </c>
      <c r="AD10" s="16">
        <v>0.27504702455556501</v>
      </c>
      <c r="AE10" s="16">
        <v>0.19694019202767399</v>
      </c>
      <c r="AF10" s="16">
        <v>0.275653349877027</v>
      </c>
      <c r="AG10" s="16"/>
      <c r="AH10" s="16">
        <v>0.21504025451811101</v>
      </c>
      <c r="AI10" s="16">
        <v>0.29927577975796299</v>
      </c>
      <c r="AJ10" s="16">
        <v>0.32203160717571799</v>
      </c>
      <c r="AK10" s="16">
        <v>0.42085093112431698</v>
      </c>
      <c r="AL10" s="16"/>
      <c r="AM10" s="16">
        <v>0.22695154249194899</v>
      </c>
      <c r="AN10" s="16">
        <v>0.29309842377859502</v>
      </c>
      <c r="AO10" s="16">
        <v>0.14630222810749799</v>
      </c>
      <c r="AP10" s="16"/>
      <c r="AQ10" s="16">
        <v>0.24610135820242801</v>
      </c>
      <c r="AR10" s="16">
        <v>0.312653160657412</v>
      </c>
      <c r="AS10" s="16">
        <v>0.27051911788797101</v>
      </c>
      <c r="AT10" s="16">
        <v>0.37966792074587302</v>
      </c>
      <c r="AU10" s="16">
        <v>0.135921306711975</v>
      </c>
      <c r="AV10" s="16"/>
      <c r="AW10" s="16">
        <v>0.35542748143686798</v>
      </c>
      <c r="AX10" s="16">
        <v>0.28454573022808499</v>
      </c>
      <c r="AY10" s="16">
        <v>0.28454573022808499</v>
      </c>
      <c r="AZ10" s="16" t="s">
        <v>137</v>
      </c>
      <c r="BA10" s="16" t="s">
        <v>137</v>
      </c>
      <c r="BB10" s="16" t="s">
        <v>137</v>
      </c>
      <c r="BC10" s="16">
        <v>0.36736357466445202</v>
      </c>
      <c r="BD10" s="16">
        <v>0</v>
      </c>
      <c r="BE10" s="16" t="s">
        <v>137</v>
      </c>
      <c r="BF10" s="16"/>
      <c r="BG10" s="16">
        <v>0.25038020761214402</v>
      </c>
      <c r="BH10" s="16">
        <v>0.15676754912250501</v>
      </c>
      <c r="BI10" s="16">
        <v>0.210096721402973</v>
      </c>
      <c r="BJ10" s="16">
        <v>0.47037616503041602</v>
      </c>
      <c r="BK10" s="16">
        <v>0.414978980098405</v>
      </c>
      <c r="BL10" s="16">
        <v>0</v>
      </c>
      <c r="BM10" s="16"/>
      <c r="BN10" s="16">
        <v>0.32313168445468499</v>
      </c>
      <c r="BO10" s="16">
        <v>0.27756138461180302</v>
      </c>
      <c r="BP10" s="16">
        <v>0.31368359491532699</v>
      </c>
      <c r="BQ10" s="16">
        <v>0.19218308550020499</v>
      </c>
      <c r="BR10" s="16">
        <v>0.26076144336713702</v>
      </c>
      <c r="BS10" s="16">
        <v>0.200422756256703</v>
      </c>
      <c r="BT10" s="16"/>
      <c r="BU10" s="16">
        <v>0.275307602259591</v>
      </c>
      <c r="BV10" s="16">
        <v>0.20492404246415999</v>
      </c>
      <c r="BW10" s="16"/>
      <c r="BX10" s="16">
        <v>0.30468431945195401</v>
      </c>
      <c r="BY10" s="16">
        <v>0.20170344108469601</v>
      </c>
      <c r="BZ10" s="16"/>
      <c r="CA10" s="16">
        <v>0.269593204656978</v>
      </c>
      <c r="CB10" s="16">
        <v>0.23689013966334899</v>
      </c>
    </row>
    <row r="11" spans="2:80" x14ac:dyDescent="0.35">
      <c r="B11" s="17" t="s">
        <v>291</v>
      </c>
      <c r="C11" s="16">
        <v>0.23137348737045099</v>
      </c>
      <c r="D11" s="16">
        <v>0.24840137835322601</v>
      </c>
      <c r="E11" s="16">
        <v>0.21296372572571701</v>
      </c>
      <c r="F11" s="16"/>
      <c r="G11" s="16">
        <v>0.35926178046424501</v>
      </c>
      <c r="H11" s="16">
        <v>0.231735158925892</v>
      </c>
      <c r="I11" s="16">
        <v>0.22781778445643</v>
      </c>
      <c r="J11" s="16"/>
      <c r="K11" s="16">
        <v>0.25975399793456899</v>
      </c>
      <c r="L11" s="16">
        <v>0.20149466176474001</v>
      </c>
      <c r="M11" s="16">
        <v>0.15936169527591301</v>
      </c>
      <c r="N11" s="16">
        <v>0.28419398647717398</v>
      </c>
      <c r="O11" s="16"/>
      <c r="P11" s="16">
        <v>0.229462774268584</v>
      </c>
      <c r="Q11" s="16">
        <v>0.17870296317546</v>
      </c>
      <c r="R11" s="16">
        <v>0.33261439546031202</v>
      </c>
      <c r="S11" s="16">
        <v>0.16525110280223501</v>
      </c>
      <c r="T11" s="16">
        <v>0.26151442841662298</v>
      </c>
      <c r="U11" s="16">
        <v>0.25783241438295001</v>
      </c>
      <c r="V11" s="16">
        <v>0.24872271858405101</v>
      </c>
      <c r="W11" s="16">
        <v>0.20157611893250699</v>
      </c>
      <c r="X11" s="16">
        <v>0.31558207580869002</v>
      </c>
      <c r="Y11" s="16">
        <v>0.15609900272625199</v>
      </c>
      <c r="Z11" s="16">
        <v>0.20481849723425999</v>
      </c>
      <c r="AA11" s="16">
        <v>0</v>
      </c>
      <c r="AB11" s="16"/>
      <c r="AC11" s="16">
        <v>0.26219974158738002</v>
      </c>
      <c r="AD11" s="16">
        <v>0.20934948401873399</v>
      </c>
      <c r="AE11" s="16">
        <v>0.24157313120873899</v>
      </c>
      <c r="AF11" s="16">
        <v>0.233661911768453</v>
      </c>
      <c r="AG11" s="16"/>
      <c r="AH11" s="16">
        <v>0.22855017138578801</v>
      </c>
      <c r="AI11" s="16">
        <v>0.22697647273937899</v>
      </c>
      <c r="AJ11" s="16">
        <v>0.29943904996198201</v>
      </c>
      <c r="AK11" s="16">
        <v>0</v>
      </c>
      <c r="AL11" s="16"/>
      <c r="AM11" s="16">
        <v>0.220988682211505</v>
      </c>
      <c r="AN11" s="16">
        <v>0.23524987454565299</v>
      </c>
      <c r="AO11" s="16">
        <v>0.39983013985753102</v>
      </c>
      <c r="AP11" s="16"/>
      <c r="AQ11" s="16">
        <v>0.22640173617442899</v>
      </c>
      <c r="AR11" s="16">
        <v>0.21877604684473401</v>
      </c>
      <c r="AS11" s="16">
        <v>0.27253150926937902</v>
      </c>
      <c r="AT11" s="16">
        <v>0</v>
      </c>
      <c r="AU11" s="16">
        <v>0.52240910614797598</v>
      </c>
      <c r="AV11" s="16"/>
      <c r="AW11" s="16">
        <v>0.29581725283631599</v>
      </c>
      <c r="AX11" s="16">
        <v>0.22963239857180601</v>
      </c>
      <c r="AY11" s="16">
        <v>0.22963239857180601</v>
      </c>
      <c r="AZ11" s="16" t="s">
        <v>137</v>
      </c>
      <c r="BA11" s="16" t="s">
        <v>137</v>
      </c>
      <c r="BB11" s="16" t="s">
        <v>137</v>
      </c>
      <c r="BC11" s="16">
        <v>0.157619566740233</v>
      </c>
      <c r="BD11" s="16">
        <v>0.35548468796438498</v>
      </c>
      <c r="BE11" s="16" t="s">
        <v>137</v>
      </c>
      <c r="BF11" s="16"/>
      <c r="BG11" s="16">
        <v>0.226136138063884</v>
      </c>
      <c r="BH11" s="16">
        <v>0.17425178422700299</v>
      </c>
      <c r="BI11" s="16">
        <v>0.449619889377811</v>
      </c>
      <c r="BJ11" s="16">
        <v>0.24899651458400701</v>
      </c>
      <c r="BK11" s="16">
        <v>0.201517742614857</v>
      </c>
      <c r="BL11" s="16">
        <v>1</v>
      </c>
      <c r="BM11" s="16"/>
      <c r="BN11" s="16">
        <v>0.25653371457870999</v>
      </c>
      <c r="BO11" s="16">
        <v>0.18948589828301099</v>
      </c>
      <c r="BP11" s="16">
        <v>0.183464377420199</v>
      </c>
      <c r="BQ11" s="16">
        <v>0.27044431549755998</v>
      </c>
      <c r="BR11" s="16">
        <v>0.222732533208296</v>
      </c>
      <c r="BS11" s="16">
        <v>0.32667609986653301</v>
      </c>
      <c r="BT11" s="16"/>
      <c r="BU11" s="16">
        <v>0.23873615032509199</v>
      </c>
      <c r="BV11" s="16">
        <v>0.21248125191909401</v>
      </c>
      <c r="BW11" s="16"/>
      <c r="BX11" s="16">
        <v>0.26620990227249203</v>
      </c>
      <c r="BY11" s="16">
        <v>0.19316644051630399</v>
      </c>
      <c r="BZ11" s="16"/>
      <c r="CA11" s="16">
        <v>0.23075194982570099</v>
      </c>
      <c r="CB11" s="16">
        <v>0.234334857553016</v>
      </c>
    </row>
    <row r="12" spans="2:80" x14ac:dyDescent="0.35">
      <c r="B12" s="17" t="s">
        <v>292</v>
      </c>
      <c r="C12" s="16">
        <v>0.18494458649383499</v>
      </c>
      <c r="D12" s="16">
        <v>0.23444166816329101</v>
      </c>
      <c r="E12" s="16">
        <v>0.131430650060577</v>
      </c>
      <c r="F12" s="16"/>
      <c r="G12" s="16">
        <v>0.18987892753899499</v>
      </c>
      <c r="H12" s="16">
        <v>0.28167146777036001</v>
      </c>
      <c r="I12" s="16">
        <v>0.15757250557816299</v>
      </c>
      <c r="J12" s="16"/>
      <c r="K12" s="16">
        <v>0.19172183154282699</v>
      </c>
      <c r="L12" s="16">
        <v>0.21809379590419001</v>
      </c>
      <c r="M12" s="16">
        <v>0.13973679593001501</v>
      </c>
      <c r="N12" s="16">
        <v>0.124834774163611</v>
      </c>
      <c r="O12" s="16"/>
      <c r="P12" s="16">
        <v>0.15347005378554299</v>
      </c>
      <c r="Q12" s="16">
        <v>0.21289494672766299</v>
      </c>
      <c r="R12" s="16">
        <v>0.202510695152194</v>
      </c>
      <c r="S12" s="16">
        <v>0.21209529714191999</v>
      </c>
      <c r="T12" s="16">
        <v>0.235859383134987</v>
      </c>
      <c r="U12" s="16">
        <v>0.173276578015571</v>
      </c>
      <c r="V12" s="16">
        <v>0.16756460850928201</v>
      </c>
      <c r="W12" s="16">
        <v>0</v>
      </c>
      <c r="X12" s="16">
        <v>0.204798973457262</v>
      </c>
      <c r="Y12" s="16">
        <v>0.119516883945483</v>
      </c>
      <c r="Z12" s="16">
        <v>0.24399161527067301</v>
      </c>
      <c r="AA12" s="16">
        <v>0.22778830091669</v>
      </c>
      <c r="AB12" s="16"/>
      <c r="AC12" s="16">
        <v>0.133645939543966</v>
      </c>
      <c r="AD12" s="16">
        <v>0.16727711856492999</v>
      </c>
      <c r="AE12" s="16">
        <v>0.27444281745923799</v>
      </c>
      <c r="AF12" s="16">
        <v>0.238576529433074</v>
      </c>
      <c r="AG12" s="16"/>
      <c r="AH12" s="16">
        <v>0.18018705740009</v>
      </c>
      <c r="AI12" s="16">
        <v>0.21598839547554299</v>
      </c>
      <c r="AJ12" s="16">
        <v>0.15645937968325199</v>
      </c>
      <c r="AK12" s="16">
        <v>0.29367280364347398</v>
      </c>
      <c r="AL12" s="16"/>
      <c r="AM12" s="16">
        <v>0.188001081207811</v>
      </c>
      <c r="AN12" s="16">
        <v>0.18884370175397999</v>
      </c>
      <c r="AO12" s="16">
        <v>0.121515777464621</v>
      </c>
      <c r="AP12" s="16"/>
      <c r="AQ12" s="16">
        <v>0.19480254193337801</v>
      </c>
      <c r="AR12" s="16">
        <v>0.18480146780756401</v>
      </c>
      <c r="AS12" s="16">
        <v>0.18239500396987099</v>
      </c>
      <c r="AT12" s="16">
        <v>0.115333242702431</v>
      </c>
      <c r="AU12" s="16">
        <v>8.4801685734249399E-2</v>
      </c>
      <c r="AV12" s="16"/>
      <c r="AW12" s="16">
        <v>0.13865784242589599</v>
      </c>
      <c r="AX12" s="16">
        <v>0.15943673259843399</v>
      </c>
      <c r="AY12" s="16">
        <v>0.15943673259843399</v>
      </c>
      <c r="AZ12" s="16" t="s">
        <v>137</v>
      </c>
      <c r="BA12" s="16" t="s">
        <v>137</v>
      </c>
      <c r="BB12" s="16" t="s">
        <v>137</v>
      </c>
      <c r="BC12" s="16">
        <v>0</v>
      </c>
      <c r="BD12" s="16">
        <v>0.63246893746097899</v>
      </c>
      <c r="BE12" s="16" t="s">
        <v>137</v>
      </c>
      <c r="BF12" s="16"/>
      <c r="BG12" s="16">
        <v>0.189305619103664</v>
      </c>
      <c r="BH12" s="16">
        <v>0.17731611424270199</v>
      </c>
      <c r="BI12" s="16">
        <v>0.14057546976042901</v>
      </c>
      <c r="BJ12" s="16">
        <v>0</v>
      </c>
      <c r="BK12" s="16">
        <v>0.27017960144056902</v>
      </c>
      <c r="BL12" s="16">
        <v>0</v>
      </c>
      <c r="BM12" s="16"/>
      <c r="BN12" s="16">
        <v>5.0346437140021898E-2</v>
      </c>
      <c r="BO12" s="16">
        <v>0.21158370771308899</v>
      </c>
      <c r="BP12" s="16">
        <v>0.15517042750658799</v>
      </c>
      <c r="BQ12" s="16">
        <v>0.177268893513851</v>
      </c>
      <c r="BR12" s="16">
        <v>0.201223079095671</v>
      </c>
      <c r="BS12" s="16">
        <v>0.27266671325662301</v>
      </c>
      <c r="BT12" s="16"/>
      <c r="BU12" s="16">
        <v>0.14828492919730399</v>
      </c>
      <c r="BV12" s="16">
        <v>0.27901148613040699</v>
      </c>
      <c r="BW12" s="16"/>
      <c r="BX12" s="16">
        <v>0.13274566721693501</v>
      </c>
      <c r="BY12" s="16">
        <v>0.242194064092389</v>
      </c>
      <c r="BZ12" s="16"/>
      <c r="CA12" s="16">
        <v>0.16898211657251999</v>
      </c>
      <c r="CB12" s="16">
        <v>0.20037631042368201</v>
      </c>
    </row>
    <row r="13" spans="2:80" x14ac:dyDescent="0.35">
      <c r="B13" s="24" t="s">
        <v>98</v>
      </c>
      <c r="C13" s="18">
        <v>6.7679094881503005E-2</v>
      </c>
      <c r="D13" s="18">
        <v>2.2314276054178898E-2</v>
      </c>
      <c r="E13" s="18">
        <v>0.11672542143553399</v>
      </c>
      <c r="F13" s="18"/>
      <c r="G13" s="18">
        <v>0</v>
      </c>
      <c r="H13" s="18">
        <v>3.7083970614319499E-2</v>
      </c>
      <c r="I13" s="18">
        <v>7.8122645763129606E-2</v>
      </c>
      <c r="J13" s="18"/>
      <c r="K13" s="18">
        <v>9.0426029594536605E-2</v>
      </c>
      <c r="L13" s="18">
        <v>6.8684508415777806E-2</v>
      </c>
      <c r="M13" s="18">
        <v>3.6177119430149597E-2</v>
      </c>
      <c r="N13" s="18">
        <v>2.3206353541395299E-2</v>
      </c>
      <c r="O13" s="18"/>
      <c r="P13" s="18">
        <v>0.160218679162387</v>
      </c>
      <c r="Q13" s="18">
        <v>5.6799305227632602E-2</v>
      </c>
      <c r="R13" s="18">
        <v>2.2776686706010199E-2</v>
      </c>
      <c r="S13" s="18">
        <v>7.7681041909902104E-2</v>
      </c>
      <c r="T13" s="18">
        <v>6.4663401376854099E-2</v>
      </c>
      <c r="U13" s="18">
        <v>6.3226880762421098E-2</v>
      </c>
      <c r="V13" s="18">
        <v>5.1523066444510802E-2</v>
      </c>
      <c r="W13" s="18">
        <v>6.3248746432438802E-2</v>
      </c>
      <c r="X13" s="18">
        <v>1.8402310892273802E-2</v>
      </c>
      <c r="Y13" s="18">
        <v>9.9545333961141194E-2</v>
      </c>
      <c r="Z13" s="18">
        <v>0</v>
      </c>
      <c r="AA13" s="18">
        <v>0.26039768049478801</v>
      </c>
      <c r="AB13" s="18"/>
      <c r="AC13" s="18">
        <v>7.5570661663876104E-2</v>
      </c>
      <c r="AD13" s="18">
        <v>7.0025531263204405E-2</v>
      </c>
      <c r="AE13" s="18">
        <v>4.99443266134387E-2</v>
      </c>
      <c r="AF13" s="18">
        <v>5.7921745924436302E-2</v>
      </c>
      <c r="AG13" s="18"/>
      <c r="AH13" s="18">
        <v>6.8525536192234907E-2</v>
      </c>
      <c r="AI13" s="18">
        <v>8.8459256142694898E-2</v>
      </c>
      <c r="AJ13" s="18">
        <v>2.1116386430048401E-2</v>
      </c>
      <c r="AK13" s="18">
        <v>0</v>
      </c>
      <c r="AL13" s="18"/>
      <c r="AM13" s="18">
        <v>7.6613630887244002E-2</v>
      </c>
      <c r="AN13" s="18">
        <v>5.2781349341038397E-2</v>
      </c>
      <c r="AO13" s="18">
        <v>0.12712724132908301</v>
      </c>
      <c r="AP13" s="18"/>
      <c r="AQ13" s="18">
        <v>6.9587750677962995E-2</v>
      </c>
      <c r="AR13" s="18">
        <v>3.1358233055180998E-2</v>
      </c>
      <c r="AS13" s="18">
        <v>9.1912808986108097E-2</v>
      </c>
      <c r="AT13" s="18">
        <v>9.9885111022404605E-2</v>
      </c>
      <c r="AU13" s="18">
        <v>0.105292983990737</v>
      </c>
      <c r="AV13" s="18"/>
      <c r="AW13" s="18">
        <v>0</v>
      </c>
      <c r="AX13" s="18">
        <v>8.6516712075699095E-2</v>
      </c>
      <c r="AY13" s="18">
        <v>8.6516712075699095E-2</v>
      </c>
      <c r="AZ13" s="18" t="s">
        <v>137</v>
      </c>
      <c r="BA13" s="18" t="s">
        <v>137</v>
      </c>
      <c r="BB13" s="18" t="s">
        <v>137</v>
      </c>
      <c r="BC13" s="18">
        <v>0.157619566740233</v>
      </c>
      <c r="BD13" s="18">
        <v>0</v>
      </c>
      <c r="BE13" s="18" t="s">
        <v>137</v>
      </c>
      <c r="BF13" s="18"/>
      <c r="BG13" s="18">
        <v>7.4194783528959599E-2</v>
      </c>
      <c r="BH13" s="18">
        <v>8.5957967723849907E-2</v>
      </c>
      <c r="BI13" s="18">
        <v>0</v>
      </c>
      <c r="BJ13" s="18">
        <v>0</v>
      </c>
      <c r="BK13" s="18">
        <v>0</v>
      </c>
      <c r="BL13" s="18">
        <v>0</v>
      </c>
      <c r="BM13" s="18"/>
      <c r="BN13" s="18">
        <v>9.3596207609901699E-2</v>
      </c>
      <c r="BO13" s="18">
        <v>5.70634568870836E-2</v>
      </c>
      <c r="BP13" s="18">
        <v>0.119466093745989</v>
      </c>
      <c r="BQ13" s="18">
        <v>6.5805056033200596E-2</v>
      </c>
      <c r="BR13" s="18">
        <v>5.2566380142490397E-2</v>
      </c>
      <c r="BS13" s="18">
        <v>6.3745537404413993E-2</v>
      </c>
      <c r="BT13" s="18"/>
      <c r="BU13" s="18">
        <v>7.4429571989807805E-2</v>
      </c>
      <c r="BV13" s="18">
        <v>5.0357698570851303E-2</v>
      </c>
      <c r="BW13" s="18"/>
      <c r="BX13" s="18">
        <v>7.32558877707956E-2</v>
      </c>
      <c r="BY13" s="18">
        <v>6.1562713852736699E-2</v>
      </c>
      <c r="BZ13" s="18"/>
      <c r="CA13" s="18">
        <v>7.3463115283355807E-2</v>
      </c>
      <c r="CB13" s="18">
        <v>6.1763715049578401E-2</v>
      </c>
    </row>
    <row r="14" spans="2:80" x14ac:dyDescent="0.35">
      <c r="B14" t="s">
        <v>311</v>
      </c>
    </row>
    <row r="15" spans="2:80" x14ac:dyDescent="0.35">
      <c r="B15" t="s">
        <v>101</v>
      </c>
    </row>
    <row r="16" spans="2:80" x14ac:dyDescent="0.35">
      <c r="B16" t="s">
        <v>102</v>
      </c>
    </row>
    <row r="18" spans="2:2" x14ac:dyDescent="0.35">
      <c r="B18"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CB21"/>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298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ht="29" x14ac:dyDescent="0.35">
      <c r="B9" s="17" t="s">
        <v>294</v>
      </c>
      <c r="C9" s="16">
        <v>0.72482852145889098</v>
      </c>
      <c r="D9" s="16">
        <v>0.79493601482235998</v>
      </c>
      <c r="E9" s="16">
        <v>0.66575327881241697</v>
      </c>
      <c r="F9" s="16"/>
      <c r="G9" s="16">
        <v>0.19639836017823001</v>
      </c>
      <c r="H9" s="16">
        <v>0.62091086049012301</v>
      </c>
      <c r="I9" s="16">
        <v>0.80211644716863095</v>
      </c>
      <c r="J9" s="16"/>
      <c r="K9" s="16">
        <v>0.81961836796533005</v>
      </c>
      <c r="L9" s="16">
        <v>0.81101168601557405</v>
      </c>
      <c r="M9" s="16">
        <v>0.73705510522220796</v>
      </c>
      <c r="N9" s="16">
        <v>0.48639601125691501</v>
      </c>
      <c r="O9" s="16"/>
      <c r="P9" s="16">
        <v>0.59186675737512295</v>
      </c>
      <c r="Q9" s="16">
        <v>0.68782250304935699</v>
      </c>
      <c r="R9" s="16">
        <v>0.79972625234365602</v>
      </c>
      <c r="S9" s="16">
        <v>0.78006860294455704</v>
      </c>
      <c r="T9" s="16">
        <v>0.69510415531332703</v>
      </c>
      <c r="U9" s="16">
        <v>0.76678852693813404</v>
      </c>
      <c r="V9" s="16">
        <v>0.78001376670831901</v>
      </c>
      <c r="W9" s="16">
        <v>0.59486255687073197</v>
      </c>
      <c r="X9" s="16">
        <v>0.75541596584566895</v>
      </c>
      <c r="Y9" s="16">
        <v>0.78903515407249303</v>
      </c>
      <c r="Z9" s="16">
        <v>0.72572748155169298</v>
      </c>
      <c r="AA9" s="16">
        <v>0.55952595800597105</v>
      </c>
      <c r="AB9" s="16"/>
      <c r="AC9" s="16">
        <v>0.56375131501141196</v>
      </c>
      <c r="AD9" s="16">
        <v>0.77611224893236597</v>
      </c>
      <c r="AE9" s="16">
        <v>0.80553260614428301</v>
      </c>
      <c r="AF9" s="16">
        <v>0.77601315699666196</v>
      </c>
      <c r="AG9" s="16"/>
      <c r="AH9" s="16">
        <v>0.68973885257227296</v>
      </c>
      <c r="AI9" s="16">
        <v>0.77747874961655605</v>
      </c>
      <c r="AJ9" s="16">
        <v>0.783258206805312</v>
      </c>
      <c r="AK9" s="16">
        <v>0.66484808762760705</v>
      </c>
      <c r="AL9" s="16"/>
      <c r="AM9" s="16">
        <v>0.70090669879016598</v>
      </c>
      <c r="AN9" s="16">
        <v>0.78978183641586297</v>
      </c>
      <c r="AO9" s="16">
        <v>0.509373895822537</v>
      </c>
      <c r="AP9" s="16"/>
      <c r="AQ9" s="16">
        <v>0.75613522281596601</v>
      </c>
      <c r="AR9" s="16">
        <v>0.685731341243623</v>
      </c>
      <c r="AS9" s="16">
        <v>0.86318623545034001</v>
      </c>
      <c r="AT9" s="16">
        <v>0.72264613340122397</v>
      </c>
      <c r="AU9" s="16">
        <v>0.47692717926793798</v>
      </c>
      <c r="AV9" s="16"/>
      <c r="AW9" s="16">
        <v>0.45284556798833198</v>
      </c>
      <c r="AX9" s="16">
        <v>0.89492238733725504</v>
      </c>
      <c r="AY9" s="16">
        <v>0.89492238733725504</v>
      </c>
      <c r="AZ9" s="16" t="s">
        <v>137</v>
      </c>
      <c r="BA9" s="16" t="s">
        <v>137</v>
      </c>
      <c r="BB9" s="16" t="s">
        <v>137</v>
      </c>
      <c r="BC9" s="16">
        <v>0.196460042437754</v>
      </c>
      <c r="BD9" s="16">
        <v>0.166147138435565</v>
      </c>
      <c r="BE9" s="16">
        <v>0</v>
      </c>
      <c r="BF9" s="16"/>
      <c r="BG9" s="16">
        <v>0.80020474630213601</v>
      </c>
      <c r="BH9" s="16">
        <v>0.524765467322452</v>
      </c>
      <c r="BI9" s="16">
        <v>0.32965922747159898</v>
      </c>
      <c r="BJ9" s="16">
        <v>0.42258747188873003</v>
      </c>
      <c r="BK9" s="16">
        <v>0.62981619340099804</v>
      </c>
      <c r="BL9" s="16">
        <v>0.64002705379963298</v>
      </c>
      <c r="BM9" s="16"/>
      <c r="BN9" s="16">
        <v>0.53855172580758004</v>
      </c>
      <c r="BO9" s="16">
        <v>0.74528712397225305</v>
      </c>
      <c r="BP9" s="16">
        <v>0.73942132773568503</v>
      </c>
      <c r="BQ9" s="16">
        <v>0.811005901771649</v>
      </c>
      <c r="BR9" s="16">
        <v>0.67007838063658598</v>
      </c>
      <c r="BS9" s="16">
        <v>0.79878070029503301</v>
      </c>
      <c r="BT9" s="16"/>
      <c r="BU9" s="16">
        <v>0.737986843289544</v>
      </c>
      <c r="BV9" s="16">
        <v>0.69106370154138697</v>
      </c>
      <c r="BW9" s="16"/>
      <c r="BX9" s="16">
        <v>0.755027406563889</v>
      </c>
      <c r="BY9" s="16">
        <v>0.69205816953389798</v>
      </c>
      <c r="BZ9" s="16"/>
      <c r="CA9" s="16">
        <v>0.69870068603054802</v>
      </c>
      <c r="CB9" s="16">
        <v>0.75933687701035602</v>
      </c>
    </row>
    <row r="10" spans="2:80" x14ac:dyDescent="0.35">
      <c r="B10" s="17" t="s">
        <v>295</v>
      </c>
      <c r="C10" s="16">
        <v>0.36533735753046698</v>
      </c>
      <c r="D10" s="16">
        <v>0.40881654552075603</v>
      </c>
      <c r="E10" s="16">
        <v>0.32870013863460101</v>
      </c>
      <c r="F10" s="16"/>
      <c r="G10" s="16">
        <v>0.39027436618547001</v>
      </c>
      <c r="H10" s="16">
        <v>0.340191859753112</v>
      </c>
      <c r="I10" s="16">
        <v>0.37151227468690501</v>
      </c>
      <c r="J10" s="16"/>
      <c r="K10" s="16">
        <v>0.382644054496451</v>
      </c>
      <c r="L10" s="16">
        <v>0.38229831726902602</v>
      </c>
      <c r="M10" s="16">
        <v>0.27693046180207997</v>
      </c>
      <c r="N10" s="16">
        <v>0.36185060655282397</v>
      </c>
      <c r="O10" s="16"/>
      <c r="P10" s="16">
        <v>0.35707960081074303</v>
      </c>
      <c r="Q10" s="16">
        <v>0.41978897480209199</v>
      </c>
      <c r="R10" s="16">
        <v>0.31499829634521997</v>
      </c>
      <c r="S10" s="16">
        <v>0.429296005567322</v>
      </c>
      <c r="T10" s="16">
        <v>0.38741473103791702</v>
      </c>
      <c r="U10" s="16">
        <v>0.330006372389194</v>
      </c>
      <c r="V10" s="16">
        <v>0.407694671143427</v>
      </c>
      <c r="W10" s="16">
        <v>0.31226770713380497</v>
      </c>
      <c r="X10" s="16">
        <v>0.36724822520066602</v>
      </c>
      <c r="Y10" s="16">
        <v>0.36928689491158601</v>
      </c>
      <c r="Z10" s="16">
        <v>0.18815523031603701</v>
      </c>
      <c r="AA10" s="16">
        <v>0.433904627292239</v>
      </c>
      <c r="AB10" s="16"/>
      <c r="AC10" s="16">
        <v>0.39899128789866201</v>
      </c>
      <c r="AD10" s="16">
        <v>0.33771527093715897</v>
      </c>
      <c r="AE10" s="16">
        <v>0.33344287136718997</v>
      </c>
      <c r="AF10" s="16">
        <v>0.42770299054031702</v>
      </c>
      <c r="AG10" s="16"/>
      <c r="AH10" s="16">
        <v>0.34453716894691599</v>
      </c>
      <c r="AI10" s="16">
        <v>0.39001995559823899</v>
      </c>
      <c r="AJ10" s="16">
        <v>0.47964562433067898</v>
      </c>
      <c r="AK10" s="16">
        <v>0.27837810166705701</v>
      </c>
      <c r="AL10" s="16"/>
      <c r="AM10" s="16">
        <v>0.380989837932039</v>
      </c>
      <c r="AN10" s="16">
        <v>0.34796836761273298</v>
      </c>
      <c r="AO10" s="16">
        <v>0.35062332255933298</v>
      </c>
      <c r="AP10" s="16"/>
      <c r="AQ10" s="16">
        <v>0.37821163456728002</v>
      </c>
      <c r="AR10" s="16">
        <v>0.299790115558982</v>
      </c>
      <c r="AS10" s="16">
        <v>0.46680298354939398</v>
      </c>
      <c r="AT10" s="16">
        <v>0.418964636496233</v>
      </c>
      <c r="AU10" s="16">
        <v>0.351811893335647</v>
      </c>
      <c r="AV10" s="16"/>
      <c r="AW10" s="16">
        <v>0.345248058820321</v>
      </c>
      <c r="AX10" s="16">
        <v>0.37610602525570203</v>
      </c>
      <c r="AY10" s="16">
        <v>0.37610602525570203</v>
      </c>
      <c r="AZ10" s="16" t="s">
        <v>137</v>
      </c>
      <c r="BA10" s="16" t="s">
        <v>137</v>
      </c>
      <c r="BB10" s="16" t="s">
        <v>137</v>
      </c>
      <c r="BC10" s="16">
        <v>0.39102638513654697</v>
      </c>
      <c r="BD10" s="16">
        <v>0.26641522770639797</v>
      </c>
      <c r="BE10" s="16">
        <v>0.107859386520104</v>
      </c>
      <c r="BF10" s="16"/>
      <c r="BG10" s="16">
        <v>0.39893650960111599</v>
      </c>
      <c r="BH10" s="16">
        <v>0.276039450699962</v>
      </c>
      <c r="BI10" s="16">
        <v>0.20455116160816</v>
      </c>
      <c r="BJ10" s="16">
        <v>0.197412074612973</v>
      </c>
      <c r="BK10" s="16">
        <v>0.33194867956345597</v>
      </c>
      <c r="BL10" s="16">
        <v>0.23703333886826899</v>
      </c>
      <c r="BM10" s="16"/>
      <c r="BN10" s="16">
        <v>0.27160923681256299</v>
      </c>
      <c r="BO10" s="16">
        <v>0.40843194067281602</v>
      </c>
      <c r="BP10" s="16">
        <v>0.34174319238256001</v>
      </c>
      <c r="BQ10" s="16">
        <v>0.33445200117840601</v>
      </c>
      <c r="BR10" s="16">
        <v>0.395332035735799</v>
      </c>
      <c r="BS10" s="16">
        <v>0.389108404788097</v>
      </c>
      <c r="BT10" s="16"/>
      <c r="BU10" s="16">
        <v>0.333933309042866</v>
      </c>
      <c r="BV10" s="16">
        <v>0.44592149702113398</v>
      </c>
      <c r="BW10" s="16"/>
      <c r="BX10" s="16">
        <v>0.34636124450901001</v>
      </c>
      <c r="BY10" s="16">
        <v>0.385929306528567</v>
      </c>
      <c r="BZ10" s="16"/>
      <c r="CA10" s="16">
        <v>0.33786458917520301</v>
      </c>
      <c r="CB10" s="16">
        <v>0.40292755791229001</v>
      </c>
    </row>
    <row r="11" spans="2:80" ht="58" x14ac:dyDescent="0.35">
      <c r="B11" s="17" t="s">
        <v>182</v>
      </c>
      <c r="C11" s="16">
        <v>7.3275151331973806E-2</v>
      </c>
      <c r="D11" s="16">
        <v>8.9469575844190199E-2</v>
      </c>
      <c r="E11" s="16">
        <v>5.9629112774878701E-2</v>
      </c>
      <c r="F11" s="16"/>
      <c r="G11" s="16">
        <v>7.3117199344978095E-2</v>
      </c>
      <c r="H11" s="16">
        <v>0.11489299830922201</v>
      </c>
      <c r="I11" s="16">
        <v>5.96845742865506E-2</v>
      </c>
      <c r="J11" s="16"/>
      <c r="K11" s="16">
        <v>9.3972762228965195E-2</v>
      </c>
      <c r="L11" s="16">
        <v>6.7143989285165698E-2</v>
      </c>
      <c r="M11" s="16">
        <v>6.45369039464702E-2</v>
      </c>
      <c r="N11" s="16">
        <v>4.8442211649279601E-2</v>
      </c>
      <c r="O11" s="16"/>
      <c r="P11" s="16">
        <v>0.121390369662562</v>
      </c>
      <c r="Q11" s="16">
        <v>9.4459350480104301E-2</v>
      </c>
      <c r="R11" s="16">
        <v>5.6871581849170502E-2</v>
      </c>
      <c r="S11" s="16">
        <v>8.9378067923170004E-2</v>
      </c>
      <c r="T11" s="16">
        <v>2.5551143720304599E-2</v>
      </c>
      <c r="U11" s="16">
        <v>5.8310334906596699E-2</v>
      </c>
      <c r="V11" s="16">
        <v>5.8897303048921497E-2</v>
      </c>
      <c r="W11" s="16">
        <v>8.82968661750788E-2</v>
      </c>
      <c r="X11" s="16">
        <v>5.2908316241770198E-2</v>
      </c>
      <c r="Y11" s="16">
        <v>5.5293355157136001E-2</v>
      </c>
      <c r="Z11" s="16">
        <v>3.2468148802860801E-2</v>
      </c>
      <c r="AA11" s="16">
        <v>0.20806825422908201</v>
      </c>
      <c r="AB11" s="16"/>
      <c r="AC11" s="16">
        <v>3.2673508606083097E-2</v>
      </c>
      <c r="AD11" s="16">
        <v>6.3986570779371907E-2</v>
      </c>
      <c r="AE11" s="16">
        <v>0.10086807944897901</v>
      </c>
      <c r="AF11" s="16">
        <v>0.162691641105004</v>
      </c>
      <c r="AG11" s="16"/>
      <c r="AH11" s="16">
        <v>5.2238666249796901E-2</v>
      </c>
      <c r="AI11" s="16">
        <v>0.10541599777492</v>
      </c>
      <c r="AJ11" s="16">
        <v>8.6079616249217603E-2</v>
      </c>
      <c r="AK11" s="16">
        <v>0.200774549778448</v>
      </c>
      <c r="AL11" s="16"/>
      <c r="AM11" s="16">
        <v>4.4629367959752399E-2</v>
      </c>
      <c r="AN11" s="16">
        <v>0.107777354083048</v>
      </c>
      <c r="AO11" s="16">
        <v>0.125760960702234</v>
      </c>
      <c r="AP11" s="16"/>
      <c r="AQ11" s="16">
        <v>7.2827607326255303E-2</v>
      </c>
      <c r="AR11" s="16">
        <v>4.7619962664034302E-2</v>
      </c>
      <c r="AS11" s="16">
        <v>7.7882962222585506E-2</v>
      </c>
      <c r="AT11" s="16">
        <v>0</v>
      </c>
      <c r="AU11" s="16">
        <v>0.14975665370937999</v>
      </c>
      <c r="AV11" s="16"/>
      <c r="AW11" s="16">
        <v>1.3648581257373E-2</v>
      </c>
      <c r="AX11" s="16">
        <v>6.2771384434335095E-2</v>
      </c>
      <c r="AY11" s="16">
        <v>6.2771384434335095E-2</v>
      </c>
      <c r="AZ11" s="16" t="s">
        <v>137</v>
      </c>
      <c r="BA11" s="16" t="s">
        <v>137</v>
      </c>
      <c r="BB11" s="16" t="s">
        <v>137</v>
      </c>
      <c r="BC11" s="16">
        <v>0.118989574554922</v>
      </c>
      <c r="BD11" s="16">
        <v>0</v>
      </c>
      <c r="BE11" s="16">
        <v>0</v>
      </c>
      <c r="BF11" s="16"/>
      <c r="BG11" s="16">
        <v>7.3955413238582096E-2</v>
      </c>
      <c r="BH11" s="16">
        <v>0.16493707161630899</v>
      </c>
      <c r="BI11" s="16">
        <v>0</v>
      </c>
      <c r="BJ11" s="16">
        <v>0</v>
      </c>
      <c r="BK11" s="16">
        <v>6.7454838937466594E-2</v>
      </c>
      <c r="BL11" s="16">
        <v>0</v>
      </c>
      <c r="BM11" s="16"/>
      <c r="BN11" s="16">
        <v>8.09668714364703E-2</v>
      </c>
      <c r="BO11" s="16">
        <v>9.8521166181503306E-2</v>
      </c>
      <c r="BP11" s="16">
        <v>8.3150822673841898E-2</v>
      </c>
      <c r="BQ11" s="16">
        <v>4.9174947141355202E-2</v>
      </c>
      <c r="BR11" s="16">
        <v>2.9185669652343298E-2</v>
      </c>
      <c r="BS11" s="16">
        <v>0.100080889009404</v>
      </c>
      <c r="BT11" s="16"/>
      <c r="BU11" s="16">
        <v>7.1732105450641098E-2</v>
      </c>
      <c r="BV11" s="16">
        <v>7.7234673448713098E-2</v>
      </c>
      <c r="BW11" s="16"/>
      <c r="BX11" s="16">
        <v>5.0287968434758398E-2</v>
      </c>
      <c r="BY11" s="16">
        <v>9.8219717023282402E-2</v>
      </c>
      <c r="BZ11" s="16"/>
      <c r="CA11" s="16">
        <v>6.0169829580734399E-2</v>
      </c>
      <c r="CB11" s="16">
        <v>9.0419275941565194E-2</v>
      </c>
    </row>
    <row r="12" spans="2:80" ht="29" x14ac:dyDescent="0.35">
      <c r="B12" s="17" t="s">
        <v>184</v>
      </c>
      <c r="C12" s="16">
        <v>5.6400049324269799E-2</v>
      </c>
      <c r="D12" s="16">
        <v>2.4830436613608599E-2</v>
      </c>
      <c r="E12" s="16">
        <v>8.3001806735115799E-2</v>
      </c>
      <c r="F12" s="16"/>
      <c r="G12" s="16">
        <v>0.37738877626601097</v>
      </c>
      <c r="H12" s="16">
        <v>0.100944550614343</v>
      </c>
      <c r="I12" s="16">
        <v>1.55252972516176E-2</v>
      </c>
      <c r="J12" s="16"/>
      <c r="K12" s="16">
        <v>5.1451005222168202E-2</v>
      </c>
      <c r="L12" s="16">
        <v>3.6803900816149197E-2</v>
      </c>
      <c r="M12" s="16">
        <v>6.1109432652367499E-2</v>
      </c>
      <c r="N12" s="16">
        <v>8.4239871045997103E-2</v>
      </c>
      <c r="O12" s="16"/>
      <c r="P12" s="16">
        <v>0.118743854786843</v>
      </c>
      <c r="Q12" s="16">
        <v>5.4863445399509499E-2</v>
      </c>
      <c r="R12" s="16">
        <v>7.0336943024737406E-2</v>
      </c>
      <c r="S12" s="16">
        <v>4.1628105009278202E-2</v>
      </c>
      <c r="T12" s="16">
        <v>7.0783822083542003E-2</v>
      </c>
      <c r="U12" s="16">
        <v>7.5979148088365298E-2</v>
      </c>
      <c r="V12" s="16">
        <v>4.1020197852857397E-2</v>
      </c>
      <c r="W12" s="16">
        <v>4.1567330519085802E-2</v>
      </c>
      <c r="X12" s="16">
        <v>2.3151098783591902E-2</v>
      </c>
      <c r="Y12" s="16">
        <v>3.6722220091153397E-2</v>
      </c>
      <c r="Z12" s="16">
        <v>2.8072313682856301E-2</v>
      </c>
      <c r="AA12" s="16">
        <v>0</v>
      </c>
      <c r="AB12" s="16"/>
      <c r="AC12" s="16">
        <v>8.0168410615383698E-2</v>
      </c>
      <c r="AD12" s="16">
        <v>5.0884744873212297E-2</v>
      </c>
      <c r="AE12" s="16">
        <v>2.0435260289013501E-2</v>
      </c>
      <c r="AF12" s="16">
        <v>6.9334208484482601E-2</v>
      </c>
      <c r="AG12" s="16"/>
      <c r="AH12" s="16">
        <v>6.05708119105507E-2</v>
      </c>
      <c r="AI12" s="16">
        <v>4.0281204729722499E-2</v>
      </c>
      <c r="AJ12" s="16">
        <v>7.9118926148803698E-2</v>
      </c>
      <c r="AK12" s="16">
        <v>0</v>
      </c>
      <c r="AL12" s="16"/>
      <c r="AM12" s="16">
        <v>5.4021211608831499E-2</v>
      </c>
      <c r="AN12" s="16">
        <v>4.7684283153283401E-2</v>
      </c>
      <c r="AO12" s="16">
        <v>0.15452146739804401</v>
      </c>
      <c r="AP12" s="16"/>
      <c r="AQ12" s="16">
        <v>4.0151190311933302E-2</v>
      </c>
      <c r="AR12" s="16">
        <v>8.7988005016530896E-2</v>
      </c>
      <c r="AS12" s="16">
        <v>5.1898185512780998E-2</v>
      </c>
      <c r="AT12" s="16">
        <v>0.106845447317375</v>
      </c>
      <c r="AU12" s="16">
        <v>9.7372838264346798E-2</v>
      </c>
      <c r="AV12" s="16"/>
      <c r="AW12" s="16">
        <v>6.9606784076391606E-2</v>
      </c>
      <c r="AX12" s="16">
        <v>3.9565088166813997E-3</v>
      </c>
      <c r="AY12" s="16">
        <v>3.9565088166813997E-3</v>
      </c>
      <c r="AZ12" s="16" t="s">
        <v>137</v>
      </c>
      <c r="BA12" s="16" t="s">
        <v>137</v>
      </c>
      <c r="BB12" s="16" t="s">
        <v>137</v>
      </c>
      <c r="BC12" s="16">
        <v>0.40787723784612301</v>
      </c>
      <c r="BD12" s="16">
        <v>0.131744211158001</v>
      </c>
      <c r="BE12" s="16">
        <v>0.55717099792017899</v>
      </c>
      <c r="BF12" s="16"/>
      <c r="BG12" s="16">
        <v>2.7624649631158099E-2</v>
      </c>
      <c r="BH12" s="16">
        <v>0.259119629620498</v>
      </c>
      <c r="BI12" s="16">
        <v>0.33621136632001802</v>
      </c>
      <c r="BJ12" s="16">
        <v>0</v>
      </c>
      <c r="BK12" s="16">
        <v>5.4684081009404903E-2</v>
      </c>
      <c r="BL12" s="16">
        <v>0.23703333886826899</v>
      </c>
      <c r="BM12" s="16"/>
      <c r="BN12" s="16">
        <v>0.15980829976573399</v>
      </c>
      <c r="BO12" s="16">
        <v>2.6770906520767801E-2</v>
      </c>
      <c r="BP12" s="16">
        <v>0.13330729493607199</v>
      </c>
      <c r="BQ12" s="16">
        <v>4.8082028512161597E-2</v>
      </c>
      <c r="BR12" s="16">
        <v>3.7723783596902302E-2</v>
      </c>
      <c r="BS12" s="16">
        <v>0</v>
      </c>
      <c r="BT12" s="16"/>
      <c r="BU12" s="16">
        <v>6.4926396645414594E-2</v>
      </c>
      <c r="BV12" s="16">
        <v>3.4521075275930999E-2</v>
      </c>
      <c r="BW12" s="16"/>
      <c r="BX12" s="16">
        <v>4.2018704293119803E-2</v>
      </c>
      <c r="BY12" s="16">
        <v>7.2005981006414005E-2</v>
      </c>
      <c r="BZ12" s="16"/>
      <c r="CA12" s="16">
        <v>5.90884700730121E-2</v>
      </c>
      <c r="CB12" s="16">
        <v>5.3440064244353901E-2</v>
      </c>
    </row>
    <row r="13" spans="2:80" x14ac:dyDescent="0.35">
      <c r="B13" s="17" t="s">
        <v>98</v>
      </c>
      <c r="C13" s="16">
        <v>2.6286507478101299E-2</v>
      </c>
      <c r="D13" s="16">
        <v>2.1895767979320298E-2</v>
      </c>
      <c r="E13" s="16">
        <v>2.9986311719328099E-2</v>
      </c>
      <c r="F13" s="16"/>
      <c r="G13" s="16">
        <v>0</v>
      </c>
      <c r="H13" s="16">
        <v>2.5913247954227302E-2</v>
      </c>
      <c r="I13" s="16">
        <v>2.8563477044057699E-2</v>
      </c>
      <c r="J13" s="16"/>
      <c r="K13" s="16">
        <v>1.30397799539434E-2</v>
      </c>
      <c r="L13" s="16">
        <v>1.98135280441212E-2</v>
      </c>
      <c r="M13" s="16">
        <v>3.9499229625701501E-2</v>
      </c>
      <c r="N13" s="16">
        <v>4.6333579902541097E-2</v>
      </c>
      <c r="O13" s="16"/>
      <c r="P13" s="16">
        <v>3.7814055592648901E-2</v>
      </c>
      <c r="Q13" s="16">
        <v>2.69094764559243E-2</v>
      </c>
      <c r="R13" s="16">
        <v>0</v>
      </c>
      <c r="S13" s="16">
        <v>1.5782589421677401E-2</v>
      </c>
      <c r="T13" s="16">
        <v>0</v>
      </c>
      <c r="U13" s="16">
        <v>0</v>
      </c>
      <c r="V13" s="16">
        <v>0</v>
      </c>
      <c r="W13" s="16">
        <v>0.13911081578425599</v>
      </c>
      <c r="X13" s="16">
        <v>3.8979841648630401E-2</v>
      </c>
      <c r="Y13" s="16">
        <v>0</v>
      </c>
      <c r="Z13" s="16">
        <v>9.3181103335863602E-2</v>
      </c>
      <c r="AA13" s="16">
        <v>0.118279011144359</v>
      </c>
      <c r="AB13" s="16"/>
      <c r="AC13" s="16">
        <v>4.1530204351803497E-2</v>
      </c>
      <c r="AD13" s="16">
        <v>2.5514310223295901E-2</v>
      </c>
      <c r="AE13" s="16">
        <v>1.1276225257234601E-2</v>
      </c>
      <c r="AF13" s="16">
        <v>1.8395949663580501E-2</v>
      </c>
      <c r="AG13" s="16"/>
      <c r="AH13" s="16">
        <v>3.8491823265726699E-2</v>
      </c>
      <c r="AI13" s="16">
        <v>6.4760632051890999E-3</v>
      </c>
      <c r="AJ13" s="16">
        <v>1.54515749181727E-2</v>
      </c>
      <c r="AK13" s="16">
        <v>0</v>
      </c>
      <c r="AL13" s="16"/>
      <c r="AM13" s="16">
        <v>2.9317705383235599E-2</v>
      </c>
      <c r="AN13" s="16">
        <v>2.2387089749278999E-2</v>
      </c>
      <c r="AO13" s="16">
        <v>0</v>
      </c>
      <c r="AP13" s="16"/>
      <c r="AQ13" s="16">
        <v>2.5170496192787599E-2</v>
      </c>
      <c r="AR13" s="16">
        <v>3.5370965910460898E-2</v>
      </c>
      <c r="AS13" s="16">
        <v>0</v>
      </c>
      <c r="AT13" s="16">
        <v>0</v>
      </c>
      <c r="AU13" s="16">
        <v>3.3150639346070702E-2</v>
      </c>
      <c r="AV13" s="16"/>
      <c r="AW13" s="16">
        <v>0.1211305886563</v>
      </c>
      <c r="AX13" s="16">
        <v>6.9394247018830599E-3</v>
      </c>
      <c r="AY13" s="16">
        <v>6.9394247018830599E-3</v>
      </c>
      <c r="AZ13" s="16" t="s">
        <v>137</v>
      </c>
      <c r="BA13" s="16" t="s">
        <v>137</v>
      </c>
      <c r="BB13" s="16" t="s">
        <v>137</v>
      </c>
      <c r="BC13" s="16">
        <v>5.00961919829132E-2</v>
      </c>
      <c r="BD13" s="16">
        <v>3.5005633281897097E-2</v>
      </c>
      <c r="BE13" s="16">
        <v>0</v>
      </c>
      <c r="BF13" s="16"/>
      <c r="BG13" s="16">
        <v>1.4806734337884099E-2</v>
      </c>
      <c r="BH13" s="16">
        <v>2.2429062077214401E-2</v>
      </c>
      <c r="BI13" s="16">
        <v>0</v>
      </c>
      <c r="BJ13" s="16">
        <v>0.13056166038463801</v>
      </c>
      <c r="BK13" s="16">
        <v>8.7209560697246405E-2</v>
      </c>
      <c r="BL13" s="16">
        <v>0</v>
      </c>
      <c r="BM13" s="16"/>
      <c r="BN13" s="16">
        <v>3.0884808627877701E-2</v>
      </c>
      <c r="BO13" s="16">
        <v>3.7531194826972897E-2</v>
      </c>
      <c r="BP13" s="16">
        <v>3.7145431849010299E-2</v>
      </c>
      <c r="BQ13" s="16">
        <v>1.6936618955559E-2</v>
      </c>
      <c r="BR13" s="16">
        <v>1.9131954727401999E-2</v>
      </c>
      <c r="BS13" s="16">
        <v>0</v>
      </c>
      <c r="BT13" s="16"/>
      <c r="BU13" s="16">
        <v>2.3165941670856199E-2</v>
      </c>
      <c r="BV13" s="16">
        <v>3.4294013593120898E-2</v>
      </c>
      <c r="BW13" s="16"/>
      <c r="BX13" s="16">
        <v>2.29110342806144E-2</v>
      </c>
      <c r="BY13" s="16">
        <v>2.9949405767572101E-2</v>
      </c>
      <c r="BZ13" s="16"/>
      <c r="CA13" s="16">
        <v>2.65733268513904E-2</v>
      </c>
      <c r="CB13" s="16">
        <v>2.25157596756013E-2</v>
      </c>
    </row>
    <row r="14" spans="2:80" ht="29" x14ac:dyDescent="0.35">
      <c r="B14" s="17" t="s">
        <v>296</v>
      </c>
      <c r="C14" s="16">
        <v>1.4230827136193201E-2</v>
      </c>
      <c r="D14" s="16">
        <v>1.49602030575291E-2</v>
      </c>
      <c r="E14" s="16">
        <v>1.36162272201754E-2</v>
      </c>
      <c r="F14" s="16"/>
      <c r="G14" s="16">
        <v>3.6028776133866403E-2</v>
      </c>
      <c r="H14" s="16">
        <v>1.9551328038996799E-2</v>
      </c>
      <c r="I14" s="16">
        <v>1.0704735845686601E-2</v>
      </c>
      <c r="J14" s="16"/>
      <c r="K14" s="16">
        <v>1.9157512051547199E-2</v>
      </c>
      <c r="L14" s="16">
        <v>1.30285955440796E-2</v>
      </c>
      <c r="M14" s="16">
        <v>0</v>
      </c>
      <c r="N14" s="16">
        <v>1.59389126328882E-2</v>
      </c>
      <c r="O14" s="16"/>
      <c r="P14" s="16">
        <v>3.6149328220387002E-2</v>
      </c>
      <c r="Q14" s="16">
        <v>0</v>
      </c>
      <c r="R14" s="16">
        <v>1.7483908131714101E-2</v>
      </c>
      <c r="S14" s="16">
        <v>0</v>
      </c>
      <c r="T14" s="16">
        <v>2.6515521169477699E-2</v>
      </c>
      <c r="U14" s="16">
        <v>0</v>
      </c>
      <c r="V14" s="16">
        <v>2.1835811044346402E-2</v>
      </c>
      <c r="W14" s="16">
        <v>4.3480938503923802E-2</v>
      </c>
      <c r="X14" s="16">
        <v>1.30882001192548E-2</v>
      </c>
      <c r="Y14" s="16">
        <v>0</v>
      </c>
      <c r="Z14" s="16">
        <v>2.9237530757094499E-2</v>
      </c>
      <c r="AA14" s="16">
        <v>0</v>
      </c>
      <c r="AB14" s="16"/>
      <c r="AC14" s="16">
        <v>9.3664002901866408E-3</v>
      </c>
      <c r="AD14" s="16">
        <v>2.0487582158157401E-2</v>
      </c>
      <c r="AE14" s="16">
        <v>1.13896870888891E-2</v>
      </c>
      <c r="AF14" s="16">
        <v>0</v>
      </c>
      <c r="AG14" s="16"/>
      <c r="AH14" s="16">
        <v>1.7307413071694699E-2</v>
      </c>
      <c r="AI14" s="16">
        <v>1.51569195682322E-2</v>
      </c>
      <c r="AJ14" s="16">
        <v>0</v>
      </c>
      <c r="AK14" s="16">
        <v>0</v>
      </c>
      <c r="AL14" s="16"/>
      <c r="AM14" s="16">
        <v>1.60092772912598E-2</v>
      </c>
      <c r="AN14" s="16">
        <v>1.3981701145098099E-2</v>
      </c>
      <c r="AO14" s="16">
        <v>0</v>
      </c>
      <c r="AP14" s="16"/>
      <c r="AQ14" s="16">
        <v>1.21670188401412E-2</v>
      </c>
      <c r="AR14" s="16">
        <v>1.7012339449175601E-2</v>
      </c>
      <c r="AS14" s="16">
        <v>2.3355795992863498E-2</v>
      </c>
      <c r="AT14" s="16">
        <v>0</v>
      </c>
      <c r="AU14" s="16">
        <v>3.5413641930604402E-2</v>
      </c>
      <c r="AV14" s="16"/>
      <c r="AW14" s="16">
        <v>0</v>
      </c>
      <c r="AX14" s="16">
        <v>1.6926809791673499E-2</v>
      </c>
      <c r="AY14" s="16">
        <v>1.6926809791673499E-2</v>
      </c>
      <c r="AZ14" s="16" t="s">
        <v>137</v>
      </c>
      <c r="BA14" s="16" t="s">
        <v>137</v>
      </c>
      <c r="BB14" s="16" t="s">
        <v>137</v>
      </c>
      <c r="BC14" s="16">
        <v>0</v>
      </c>
      <c r="BD14" s="16">
        <v>0</v>
      </c>
      <c r="BE14" s="16">
        <v>0</v>
      </c>
      <c r="BF14" s="16"/>
      <c r="BG14" s="16">
        <v>1.3884445093057999E-2</v>
      </c>
      <c r="BH14" s="16">
        <v>5.3970676246768497E-2</v>
      </c>
      <c r="BI14" s="16">
        <v>0</v>
      </c>
      <c r="BJ14" s="16">
        <v>0</v>
      </c>
      <c r="BK14" s="16">
        <v>0</v>
      </c>
      <c r="BL14" s="16">
        <v>0</v>
      </c>
      <c r="BM14" s="16"/>
      <c r="BN14" s="16">
        <v>0</v>
      </c>
      <c r="BO14" s="16">
        <v>1.11718618988148E-2</v>
      </c>
      <c r="BP14" s="16">
        <v>0</v>
      </c>
      <c r="BQ14" s="16">
        <v>3.1107794666433999E-2</v>
      </c>
      <c r="BR14" s="16">
        <v>0</v>
      </c>
      <c r="BS14" s="16">
        <v>5.1371091865022901E-2</v>
      </c>
      <c r="BT14" s="16"/>
      <c r="BU14" s="16">
        <v>1.4424080569327501E-2</v>
      </c>
      <c r="BV14" s="16">
        <v>1.37349305125814E-2</v>
      </c>
      <c r="BW14" s="16"/>
      <c r="BX14" s="16">
        <v>1.4222618971153801E-2</v>
      </c>
      <c r="BY14" s="16">
        <v>1.42397342351163E-2</v>
      </c>
      <c r="BZ14" s="16"/>
      <c r="CA14" s="16">
        <v>8.1948379818932403E-3</v>
      </c>
      <c r="CB14" s="16">
        <v>2.1974808162884701E-2</v>
      </c>
    </row>
    <row r="15" spans="2:80" ht="43.5" x14ac:dyDescent="0.35">
      <c r="B15" s="17" t="s">
        <v>297</v>
      </c>
      <c r="C15" s="16">
        <v>1.0143274143067701E-2</v>
      </c>
      <c r="D15" s="16">
        <v>1.6792744339235801E-2</v>
      </c>
      <c r="E15" s="16">
        <v>4.5401774345236196E-3</v>
      </c>
      <c r="F15" s="16"/>
      <c r="G15" s="16">
        <v>0</v>
      </c>
      <c r="H15" s="16">
        <v>6.8232918953814404E-3</v>
      </c>
      <c r="I15" s="16">
        <v>1.2060012561557599E-2</v>
      </c>
      <c r="J15" s="16"/>
      <c r="K15" s="16">
        <v>1.55109285375043E-2</v>
      </c>
      <c r="L15" s="16">
        <v>0</v>
      </c>
      <c r="M15" s="16">
        <v>0</v>
      </c>
      <c r="N15" s="16">
        <v>1.9434347627243199E-2</v>
      </c>
      <c r="O15" s="16"/>
      <c r="P15" s="16">
        <v>5.5052325842848603E-2</v>
      </c>
      <c r="Q15" s="16">
        <v>0</v>
      </c>
      <c r="R15" s="16">
        <v>0</v>
      </c>
      <c r="S15" s="16">
        <v>0</v>
      </c>
      <c r="T15" s="16">
        <v>0</v>
      </c>
      <c r="U15" s="16">
        <v>0</v>
      </c>
      <c r="V15" s="16">
        <v>1.9856458120205301E-2</v>
      </c>
      <c r="W15" s="16">
        <v>0</v>
      </c>
      <c r="X15" s="16">
        <v>0</v>
      </c>
      <c r="Y15" s="16">
        <v>0</v>
      </c>
      <c r="Z15" s="16">
        <v>2.9237530757094499E-2</v>
      </c>
      <c r="AA15" s="16">
        <v>0</v>
      </c>
      <c r="AB15" s="16"/>
      <c r="AC15" s="16">
        <v>9.3664002901866408E-3</v>
      </c>
      <c r="AD15" s="16">
        <v>9.3163789633303393E-3</v>
      </c>
      <c r="AE15" s="16">
        <v>1.14741667492138E-2</v>
      </c>
      <c r="AF15" s="16">
        <v>2.4067814951088801E-2</v>
      </c>
      <c r="AG15" s="16"/>
      <c r="AH15" s="16">
        <v>6.7484377313290801E-3</v>
      </c>
      <c r="AI15" s="16">
        <v>1.5172854982385501E-2</v>
      </c>
      <c r="AJ15" s="16">
        <v>2.2230782334529402E-2</v>
      </c>
      <c r="AK15" s="16">
        <v>0</v>
      </c>
      <c r="AL15" s="16"/>
      <c r="AM15" s="16">
        <v>1.03533740991465E-2</v>
      </c>
      <c r="AN15" s="16">
        <v>1.1442452421295801E-2</v>
      </c>
      <c r="AO15" s="16">
        <v>0</v>
      </c>
      <c r="AP15" s="16"/>
      <c r="AQ15" s="16">
        <v>2.8865458679093198E-3</v>
      </c>
      <c r="AR15" s="16">
        <v>2.5432369880937802E-2</v>
      </c>
      <c r="AS15" s="16">
        <v>1.7992174095472199E-2</v>
      </c>
      <c r="AT15" s="16">
        <v>0</v>
      </c>
      <c r="AU15" s="16">
        <v>0</v>
      </c>
      <c r="AV15" s="16"/>
      <c r="AW15" s="16">
        <v>1.93218703577374E-2</v>
      </c>
      <c r="AX15" s="16">
        <v>1.35808004559052E-2</v>
      </c>
      <c r="AY15" s="16">
        <v>1.35808004559052E-2</v>
      </c>
      <c r="AZ15" s="16" t="s">
        <v>137</v>
      </c>
      <c r="BA15" s="16" t="s">
        <v>137</v>
      </c>
      <c r="BB15" s="16" t="s">
        <v>137</v>
      </c>
      <c r="BC15" s="16">
        <v>0</v>
      </c>
      <c r="BD15" s="16">
        <v>0</v>
      </c>
      <c r="BE15" s="16">
        <v>0</v>
      </c>
      <c r="BF15" s="16"/>
      <c r="BG15" s="16">
        <v>8.3159759861420497E-3</v>
      </c>
      <c r="BH15" s="16">
        <v>2.3220055492701501E-2</v>
      </c>
      <c r="BI15" s="16">
        <v>0</v>
      </c>
      <c r="BJ15" s="16">
        <v>0</v>
      </c>
      <c r="BK15" s="16">
        <v>4.0562806753150597E-2</v>
      </c>
      <c r="BL15" s="16">
        <v>0</v>
      </c>
      <c r="BM15" s="16"/>
      <c r="BN15" s="16">
        <v>3.74572293501318E-2</v>
      </c>
      <c r="BO15" s="16">
        <v>1.22875603707309E-2</v>
      </c>
      <c r="BP15" s="16">
        <v>1.9898224916912E-2</v>
      </c>
      <c r="BQ15" s="16">
        <v>0</v>
      </c>
      <c r="BR15" s="16">
        <v>0</v>
      </c>
      <c r="BS15" s="16">
        <v>0</v>
      </c>
      <c r="BT15" s="16"/>
      <c r="BU15" s="16">
        <v>1.4096159599502001E-2</v>
      </c>
      <c r="BV15" s="16">
        <v>0</v>
      </c>
      <c r="BW15" s="16"/>
      <c r="BX15" s="16">
        <v>1.17141174214425E-2</v>
      </c>
      <c r="BY15" s="16">
        <v>8.4386719078404105E-3</v>
      </c>
      <c r="BZ15" s="16"/>
      <c r="CA15" s="16">
        <v>6.9283453142136298E-3</v>
      </c>
      <c r="CB15" s="16">
        <v>1.42879130955071E-2</v>
      </c>
    </row>
    <row r="16" spans="2:80" x14ac:dyDescent="0.35">
      <c r="B16" s="17" t="s">
        <v>154</v>
      </c>
      <c r="C16" s="18">
        <v>0.15011194084795501</v>
      </c>
      <c r="D16" s="18">
        <v>0.128812699361262</v>
      </c>
      <c r="E16" s="18">
        <v>0.168059492509642</v>
      </c>
      <c r="F16" s="18"/>
      <c r="G16" s="18">
        <v>0.34568281350199398</v>
      </c>
      <c r="H16" s="18">
        <v>0.24743521746205999</v>
      </c>
      <c r="I16" s="18">
        <v>0.102267249916577</v>
      </c>
      <c r="J16" s="18"/>
      <c r="K16" s="18">
        <v>0.116515913182096</v>
      </c>
      <c r="L16" s="18">
        <v>7.2690001508204302E-2</v>
      </c>
      <c r="M16" s="18">
        <v>0.17772849332562499</v>
      </c>
      <c r="N16" s="18">
        <v>0.26829735970694302</v>
      </c>
      <c r="O16" s="18"/>
      <c r="P16" s="18">
        <v>0.16088522475316699</v>
      </c>
      <c r="Q16" s="18">
        <v>0.20260725777367</v>
      </c>
      <c r="R16" s="18">
        <v>0.16563082718943001</v>
      </c>
      <c r="S16" s="18">
        <v>0.117580902712466</v>
      </c>
      <c r="T16" s="18">
        <v>0.126544222916013</v>
      </c>
      <c r="U16" s="18">
        <v>0.214696490254044</v>
      </c>
      <c r="V16" s="18">
        <v>0.11830982230098</v>
      </c>
      <c r="W16" s="18">
        <v>0.12901766339413401</v>
      </c>
      <c r="X16" s="18">
        <v>0.10325310169980401</v>
      </c>
      <c r="Y16" s="18">
        <v>0.117355916103399</v>
      </c>
      <c r="Z16" s="18">
        <v>0.12055095262672599</v>
      </c>
      <c r="AA16" s="18">
        <v>0.32219503084966999</v>
      </c>
      <c r="AB16" s="18"/>
      <c r="AC16" s="18">
        <v>0.23516177961544599</v>
      </c>
      <c r="AD16" s="18">
        <v>0.13929876192597099</v>
      </c>
      <c r="AE16" s="18">
        <v>0.144909591964961</v>
      </c>
      <c r="AF16" s="18">
        <v>7.9032605751672605E-2</v>
      </c>
      <c r="AG16" s="18"/>
      <c r="AH16" s="18">
        <v>0.15973366312416801</v>
      </c>
      <c r="AI16" s="18">
        <v>0.162401801197367</v>
      </c>
      <c r="AJ16" s="18">
        <v>5.5474976669734097E-2</v>
      </c>
      <c r="AK16" s="18">
        <v>0.23891309540375399</v>
      </c>
      <c r="AL16" s="18"/>
      <c r="AM16" s="18">
        <v>0.15265137816529201</v>
      </c>
      <c r="AN16" s="18">
        <v>0.130898893573973</v>
      </c>
      <c r="AO16" s="18">
        <v>0.215592747728791</v>
      </c>
      <c r="AP16" s="18"/>
      <c r="AQ16" s="18">
        <v>0.13552016821118901</v>
      </c>
      <c r="AR16" s="18">
        <v>0.16130596103587</v>
      </c>
      <c r="AS16" s="18">
        <v>0.15893724507781401</v>
      </c>
      <c r="AT16" s="18">
        <v>6.9517691832965606E-2</v>
      </c>
      <c r="AU16" s="18">
        <v>0.19185725928137501</v>
      </c>
      <c r="AV16" s="18"/>
      <c r="AW16" s="18">
        <v>0.191618939031653</v>
      </c>
      <c r="AX16" s="18">
        <v>7.3172225671053401E-2</v>
      </c>
      <c r="AY16" s="18">
        <v>7.3172225671053401E-2</v>
      </c>
      <c r="AZ16" s="18" t="s">
        <v>137</v>
      </c>
      <c r="BA16" s="18" t="s">
        <v>137</v>
      </c>
      <c r="BB16" s="18" t="s">
        <v>137</v>
      </c>
      <c r="BC16" s="18">
        <v>0.22519092771100399</v>
      </c>
      <c r="BD16" s="18">
        <v>0.786215895983161</v>
      </c>
      <c r="BE16" s="18">
        <v>0.33496961555971599</v>
      </c>
      <c r="BF16" s="18"/>
      <c r="BG16" s="18">
        <v>0.102865960551274</v>
      </c>
      <c r="BH16" s="18">
        <v>0.225230750104989</v>
      </c>
      <c r="BI16" s="18">
        <v>0.38767103885181398</v>
      </c>
      <c r="BJ16" s="18">
        <v>0.44277832795196398</v>
      </c>
      <c r="BK16" s="18">
        <v>0.140637560587414</v>
      </c>
      <c r="BL16" s="18">
        <v>0.35997294620036702</v>
      </c>
      <c r="BM16" s="18"/>
      <c r="BN16" s="18">
        <v>0.20622509009753001</v>
      </c>
      <c r="BO16" s="18">
        <v>0.14356501175758701</v>
      </c>
      <c r="BP16" s="18">
        <v>0.115248011011419</v>
      </c>
      <c r="BQ16" s="18">
        <v>0.15123801552851501</v>
      </c>
      <c r="BR16" s="18">
        <v>0.15791631408667001</v>
      </c>
      <c r="BS16" s="18">
        <v>0.102051633485224</v>
      </c>
      <c r="BT16" s="18"/>
      <c r="BU16" s="18">
        <v>0.13806617969858001</v>
      </c>
      <c r="BV16" s="18">
        <v>0.181021882192482</v>
      </c>
      <c r="BW16" s="18"/>
      <c r="BX16" s="18">
        <v>0.14407011383551999</v>
      </c>
      <c r="BY16" s="18">
        <v>0.15666823578331401</v>
      </c>
      <c r="BZ16" s="18"/>
      <c r="CA16" s="18">
        <v>0.1984020933292</v>
      </c>
      <c r="CB16" s="18">
        <v>9.0215350607195405E-2</v>
      </c>
    </row>
    <row r="17" spans="2:2" x14ac:dyDescent="0.35">
      <c r="B17" s="15" t="s">
        <v>501</v>
      </c>
    </row>
    <row r="18" spans="2:2" x14ac:dyDescent="0.35">
      <c r="B18" t="s">
        <v>101</v>
      </c>
    </row>
    <row r="19" spans="2:2" x14ac:dyDescent="0.35">
      <c r="B19" t="s">
        <v>102</v>
      </c>
    </row>
    <row r="21" spans="2:2" x14ac:dyDescent="0.35">
      <c r="B21"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CB29"/>
  <sheetViews>
    <sheetView showGridLines="0" topLeftCell="A5"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307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299</v>
      </c>
      <c r="C9" s="16">
        <v>0.50912407556585204</v>
      </c>
      <c r="D9" s="16">
        <v>0.53498066548451495</v>
      </c>
      <c r="E9" s="16">
        <v>0.48733632863363402</v>
      </c>
      <c r="F9" s="16"/>
      <c r="G9" s="16">
        <v>0.43675527176440099</v>
      </c>
      <c r="H9" s="16">
        <v>0.42984455577570801</v>
      </c>
      <c r="I9" s="16">
        <v>0.54097076365946395</v>
      </c>
      <c r="J9" s="16"/>
      <c r="K9" s="16">
        <v>0.53145992587189494</v>
      </c>
      <c r="L9" s="16">
        <v>0.51306075839674703</v>
      </c>
      <c r="M9" s="16">
        <v>0.52272349888357195</v>
      </c>
      <c r="N9" s="16">
        <v>0.46873958082834899</v>
      </c>
      <c r="O9" s="16"/>
      <c r="P9" s="16">
        <v>0.51322799270347597</v>
      </c>
      <c r="Q9" s="16">
        <v>0.51907698386805601</v>
      </c>
      <c r="R9" s="16">
        <v>0.524566525182387</v>
      </c>
      <c r="S9" s="16">
        <v>0.60201185323365802</v>
      </c>
      <c r="T9" s="16">
        <v>0.30973942911792401</v>
      </c>
      <c r="U9" s="16">
        <v>0.49643340698066102</v>
      </c>
      <c r="V9" s="16">
        <v>0.52858761688560896</v>
      </c>
      <c r="W9" s="16">
        <v>0.47212924016129099</v>
      </c>
      <c r="X9" s="16">
        <v>0.52244748242461903</v>
      </c>
      <c r="Y9" s="16">
        <v>0.57993910143849303</v>
      </c>
      <c r="Z9" s="16">
        <v>0.442326185265357</v>
      </c>
      <c r="AA9" s="16">
        <v>0.34389943828021202</v>
      </c>
      <c r="AB9" s="16"/>
      <c r="AC9" s="16">
        <v>0.50442180963779304</v>
      </c>
      <c r="AD9" s="16">
        <v>0.52335733091590497</v>
      </c>
      <c r="AE9" s="16">
        <v>0.53138678984603405</v>
      </c>
      <c r="AF9" s="16">
        <v>0.49538792758112199</v>
      </c>
      <c r="AG9" s="16"/>
      <c r="AH9" s="16">
        <v>0.51769860461977002</v>
      </c>
      <c r="AI9" s="16">
        <v>0.47085621923563697</v>
      </c>
      <c r="AJ9" s="16">
        <v>0.57963022508226403</v>
      </c>
      <c r="AK9" s="16">
        <v>0.33281403976350499</v>
      </c>
      <c r="AL9" s="16"/>
      <c r="AM9" s="16">
        <v>0.51708434216760901</v>
      </c>
      <c r="AN9" s="16">
        <v>0.55068744893243904</v>
      </c>
      <c r="AO9" s="16">
        <v>0.20158910405903299</v>
      </c>
      <c r="AP9" s="16"/>
      <c r="AQ9" s="16">
        <v>0.50529313071178195</v>
      </c>
      <c r="AR9" s="16">
        <v>0.438469303514258</v>
      </c>
      <c r="AS9" s="16">
        <v>0.64400298240256304</v>
      </c>
      <c r="AT9" s="16">
        <v>0.47846179878304701</v>
      </c>
      <c r="AU9" s="16">
        <v>0.478636890374873</v>
      </c>
      <c r="AV9" s="16"/>
      <c r="AW9" s="16">
        <v>0.41674519093291101</v>
      </c>
      <c r="AX9" s="16">
        <v>0.56805250759883896</v>
      </c>
      <c r="AY9" s="16">
        <v>0.56805250759883896</v>
      </c>
      <c r="AZ9" s="16" t="s">
        <v>137</v>
      </c>
      <c r="BA9" s="16" t="s">
        <v>137</v>
      </c>
      <c r="BB9" s="16" t="s">
        <v>137</v>
      </c>
      <c r="BC9" s="16">
        <v>0.39173857885632701</v>
      </c>
      <c r="BD9" s="16">
        <v>0.43507254669906797</v>
      </c>
      <c r="BE9" s="16">
        <v>0.240015496061393</v>
      </c>
      <c r="BF9" s="16"/>
      <c r="BG9" s="16">
        <v>0.53847263189414196</v>
      </c>
      <c r="BH9" s="16">
        <v>0.463739144886615</v>
      </c>
      <c r="BI9" s="16">
        <v>0.36411387867311801</v>
      </c>
      <c r="BJ9" s="16">
        <v>0.42111252452425602</v>
      </c>
      <c r="BK9" s="16">
        <v>0.45254412574415498</v>
      </c>
      <c r="BL9" s="16">
        <v>0</v>
      </c>
      <c r="BM9" s="16"/>
      <c r="BN9" s="16">
        <v>0.52321696551082297</v>
      </c>
      <c r="BO9" s="16">
        <v>0.52581486260186105</v>
      </c>
      <c r="BP9" s="16">
        <v>0.57890692458522097</v>
      </c>
      <c r="BQ9" s="16">
        <v>0.47380045113228297</v>
      </c>
      <c r="BR9" s="16">
        <v>0.52904054345047602</v>
      </c>
      <c r="BS9" s="16">
        <v>0.39633819697755901</v>
      </c>
      <c r="BT9" s="16"/>
      <c r="BU9" s="16">
        <v>0.50765383228356697</v>
      </c>
      <c r="BV9" s="16">
        <v>0.51289678308130504</v>
      </c>
      <c r="BW9" s="16"/>
      <c r="BX9" s="16">
        <v>0.52111921881031698</v>
      </c>
      <c r="BY9" s="16">
        <v>0.49610753326155399</v>
      </c>
      <c r="BZ9" s="16"/>
      <c r="CA9" s="16">
        <v>0.481312614498631</v>
      </c>
      <c r="CB9" s="16">
        <v>0.54407966781028005</v>
      </c>
    </row>
    <row r="10" spans="2:80" ht="29" x14ac:dyDescent="0.35">
      <c r="B10" s="17" t="s">
        <v>147</v>
      </c>
      <c r="C10" s="16">
        <v>0.39989821185830399</v>
      </c>
      <c r="D10" s="16">
        <v>0.38561513324840702</v>
      </c>
      <c r="E10" s="16">
        <v>0.41193367760008698</v>
      </c>
      <c r="F10" s="16"/>
      <c r="G10" s="16">
        <v>0.44724576123663101</v>
      </c>
      <c r="H10" s="16">
        <v>0.34933265535454899</v>
      </c>
      <c r="I10" s="16">
        <v>0.412544910633941</v>
      </c>
      <c r="J10" s="16"/>
      <c r="K10" s="16">
        <v>0.35706543576236</v>
      </c>
      <c r="L10" s="16">
        <v>0.47380955314686302</v>
      </c>
      <c r="M10" s="16">
        <v>0.37336264392742002</v>
      </c>
      <c r="N10" s="16">
        <v>0.39278470473486499</v>
      </c>
      <c r="O10" s="16"/>
      <c r="P10" s="16">
        <v>0.37897536362946699</v>
      </c>
      <c r="Q10" s="16">
        <v>0.51152826764460002</v>
      </c>
      <c r="R10" s="16">
        <v>0.53527501371272901</v>
      </c>
      <c r="S10" s="16">
        <v>0.35386180884913598</v>
      </c>
      <c r="T10" s="16">
        <v>0.28076384070723498</v>
      </c>
      <c r="U10" s="16">
        <v>0.30867223046898301</v>
      </c>
      <c r="V10" s="16">
        <v>0.437018963060332</v>
      </c>
      <c r="W10" s="16">
        <v>0.45056634896877101</v>
      </c>
      <c r="X10" s="16">
        <v>0.40309474313225602</v>
      </c>
      <c r="Y10" s="16">
        <v>0.39534658994904798</v>
      </c>
      <c r="Z10" s="16">
        <v>0.40302576238890297</v>
      </c>
      <c r="AA10" s="16">
        <v>0.11489968148817099</v>
      </c>
      <c r="AB10" s="16"/>
      <c r="AC10" s="16">
        <v>0.38584611960292298</v>
      </c>
      <c r="AD10" s="16">
        <v>0.40019405325762603</v>
      </c>
      <c r="AE10" s="16">
        <v>0.45343421469939599</v>
      </c>
      <c r="AF10" s="16">
        <v>0.34138371411350199</v>
      </c>
      <c r="AG10" s="16"/>
      <c r="AH10" s="16">
        <v>0.39275069321565897</v>
      </c>
      <c r="AI10" s="16">
        <v>0.40142459159497501</v>
      </c>
      <c r="AJ10" s="16">
        <v>0.48464039790735602</v>
      </c>
      <c r="AK10" s="16">
        <v>0.284857970110724</v>
      </c>
      <c r="AL10" s="16"/>
      <c r="AM10" s="16">
        <v>0.39954864120575201</v>
      </c>
      <c r="AN10" s="16">
        <v>0.409242986024207</v>
      </c>
      <c r="AO10" s="16">
        <v>0.36652111813719401</v>
      </c>
      <c r="AP10" s="16"/>
      <c r="AQ10" s="16">
        <v>0.42071468482068403</v>
      </c>
      <c r="AR10" s="16">
        <v>0.341217115703145</v>
      </c>
      <c r="AS10" s="16">
        <v>0.50747888931247997</v>
      </c>
      <c r="AT10" s="16">
        <v>0.51205533433356698</v>
      </c>
      <c r="AU10" s="16">
        <v>0.37539012774424901</v>
      </c>
      <c r="AV10" s="16"/>
      <c r="AW10" s="16">
        <v>0.40091553960727</v>
      </c>
      <c r="AX10" s="16">
        <v>0.41120689778059699</v>
      </c>
      <c r="AY10" s="16">
        <v>0.41120689778059699</v>
      </c>
      <c r="AZ10" s="16" t="s">
        <v>137</v>
      </c>
      <c r="BA10" s="16" t="s">
        <v>137</v>
      </c>
      <c r="BB10" s="16" t="s">
        <v>137</v>
      </c>
      <c r="BC10" s="16">
        <v>0.41112212398335801</v>
      </c>
      <c r="BD10" s="16">
        <v>0.27252768863228499</v>
      </c>
      <c r="BE10" s="16">
        <v>0.77416590650794204</v>
      </c>
      <c r="BF10" s="16"/>
      <c r="BG10" s="16">
        <v>0.39590825128642398</v>
      </c>
      <c r="BH10" s="16">
        <v>0.42223466105170998</v>
      </c>
      <c r="BI10" s="16">
        <v>0.416321341025852</v>
      </c>
      <c r="BJ10" s="16">
        <v>0.32514376109961302</v>
      </c>
      <c r="BK10" s="16">
        <v>0.50033342492469801</v>
      </c>
      <c r="BL10" s="16">
        <v>0.36621973260516899</v>
      </c>
      <c r="BM10" s="16"/>
      <c r="BN10" s="16">
        <v>0.44079258418004202</v>
      </c>
      <c r="BO10" s="16">
        <v>0.38588693183424799</v>
      </c>
      <c r="BP10" s="16">
        <v>0.26958128762036998</v>
      </c>
      <c r="BQ10" s="16">
        <v>0.43361482828861198</v>
      </c>
      <c r="BR10" s="16">
        <v>0.43432599829202101</v>
      </c>
      <c r="BS10" s="16">
        <v>0.35588335691233303</v>
      </c>
      <c r="BT10" s="16"/>
      <c r="BU10" s="16">
        <v>0.41981095037221799</v>
      </c>
      <c r="BV10" s="16">
        <v>0.34880126814163998</v>
      </c>
      <c r="BW10" s="16"/>
      <c r="BX10" s="16">
        <v>0.456178050849812</v>
      </c>
      <c r="BY10" s="16">
        <v>0.33882608539995501</v>
      </c>
      <c r="BZ10" s="16"/>
      <c r="CA10" s="16">
        <v>0.40380972796908399</v>
      </c>
      <c r="CB10" s="16">
        <v>0.39388575821497701</v>
      </c>
    </row>
    <row r="11" spans="2:80" ht="29" x14ac:dyDescent="0.35">
      <c r="B11" s="17" t="s">
        <v>300</v>
      </c>
      <c r="C11" s="16">
        <v>0.348530716138579</v>
      </c>
      <c r="D11" s="16">
        <v>0.36643982109229301</v>
      </c>
      <c r="E11" s="16">
        <v>0.33343982256980198</v>
      </c>
      <c r="F11" s="16"/>
      <c r="G11" s="16">
        <v>0.30249497172527501</v>
      </c>
      <c r="H11" s="16">
        <v>0.31926980814751199</v>
      </c>
      <c r="I11" s="16">
        <v>0.36186916100639699</v>
      </c>
      <c r="J11" s="16"/>
      <c r="K11" s="16">
        <v>0.39713844615461902</v>
      </c>
      <c r="L11" s="16">
        <v>0.31661022534912497</v>
      </c>
      <c r="M11" s="16">
        <v>0.25768503963294298</v>
      </c>
      <c r="N11" s="16">
        <v>0.35749710562607601</v>
      </c>
      <c r="O11" s="16"/>
      <c r="P11" s="16">
        <v>0.29137370511727201</v>
      </c>
      <c r="Q11" s="16">
        <v>0.41461899509746902</v>
      </c>
      <c r="R11" s="16">
        <v>0.42656762679980498</v>
      </c>
      <c r="S11" s="16">
        <v>0.23084679220576801</v>
      </c>
      <c r="T11" s="16">
        <v>0.32552788224392498</v>
      </c>
      <c r="U11" s="16">
        <v>0.45134282282985999</v>
      </c>
      <c r="V11" s="16">
        <v>0.32857867725062001</v>
      </c>
      <c r="W11" s="16">
        <v>0.31795337654462302</v>
      </c>
      <c r="X11" s="16">
        <v>0.417496084468579</v>
      </c>
      <c r="Y11" s="16">
        <v>0.28806729646954199</v>
      </c>
      <c r="Z11" s="16">
        <v>0.28153361482010397</v>
      </c>
      <c r="AA11" s="16">
        <v>0.3472787679364</v>
      </c>
      <c r="AB11" s="16"/>
      <c r="AC11" s="16">
        <v>0.33805807842401298</v>
      </c>
      <c r="AD11" s="16">
        <v>0.343365953767302</v>
      </c>
      <c r="AE11" s="16">
        <v>0.40488832614588199</v>
      </c>
      <c r="AF11" s="16">
        <v>0.30452443263518703</v>
      </c>
      <c r="AG11" s="16"/>
      <c r="AH11" s="16">
        <v>0.315602245408514</v>
      </c>
      <c r="AI11" s="16">
        <v>0.37418969817887998</v>
      </c>
      <c r="AJ11" s="16">
        <v>0.46396956966093</v>
      </c>
      <c r="AK11" s="16">
        <v>0.620521718860092</v>
      </c>
      <c r="AL11" s="16"/>
      <c r="AM11" s="16">
        <v>0.35683328802544101</v>
      </c>
      <c r="AN11" s="16">
        <v>0.34157203289181198</v>
      </c>
      <c r="AO11" s="16">
        <v>0.37043576704308401</v>
      </c>
      <c r="AP11" s="16"/>
      <c r="AQ11" s="16">
        <v>0.359674744977587</v>
      </c>
      <c r="AR11" s="16">
        <v>0.36907915384569301</v>
      </c>
      <c r="AS11" s="16">
        <v>0.40256841376768998</v>
      </c>
      <c r="AT11" s="16">
        <v>0.328299017016499</v>
      </c>
      <c r="AU11" s="16">
        <v>0.20065463817299101</v>
      </c>
      <c r="AV11" s="16"/>
      <c r="AW11" s="16">
        <v>0.33300259732577497</v>
      </c>
      <c r="AX11" s="16">
        <v>0.36082335898582502</v>
      </c>
      <c r="AY11" s="16">
        <v>0.36082335898582502</v>
      </c>
      <c r="AZ11" s="16" t="s">
        <v>137</v>
      </c>
      <c r="BA11" s="16" t="s">
        <v>137</v>
      </c>
      <c r="BB11" s="16" t="s">
        <v>137</v>
      </c>
      <c r="BC11" s="16">
        <v>0.388495176616799</v>
      </c>
      <c r="BD11" s="16">
        <v>0.27640112933265498</v>
      </c>
      <c r="BE11" s="16">
        <v>0.432250190397998</v>
      </c>
      <c r="BF11" s="16"/>
      <c r="BG11" s="16">
        <v>0.35933830650697801</v>
      </c>
      <c r="BH11" s="16">
        <v>0.25813251481955901</v>
      </c>
      <c r="BI11" s="16">
        <v>0.32923588068336601</v>
      </c>
      <c r="BJ11" s="16">
        <v>0.25506998259864</v>
      </c>
      <c r="BK11" s="16">
        <v>0.421663079440672</v>
      </c>
      <c r="BL11" s="16">
        <v>0.17140144037872199</v>
      </c>
      <c r="BM11" s="16"/>
      <c r="BN11" s="16">
        <v>0.34968066031331102</v>
      </c>
      <c r="BO11" s="16">
        <v>0.33215905651655098</v>
      </c>
      <c r="BP11" s="16">
        <v>0.41286866370695002</v>
      </c>
      <c r="BQ11" s="16">
        <v>0.35055204554199398</v>
      </c>
      <c r="BR11" s="16">
        <v>0.33041546541477201</v>
      </c>
      <c r="BS11" s="16">
        <v>0.39791254820222899</v>
      </c>
      <c r="BT11" s="16"/>
      <c r="BU11" s="16">
        <v>0.359722357818057</v>
      </c>
      <c r="BV11" s="16">
        <v>0.31981248209990998</v>
      </c>
      <c r="BW11" s="16"/>
      <c r="BX11" s="16">
        <v>0.381274921759787</v>
      </c>
      <c r="BY11" s="16">
        <v>0.31299830697908498</v>
      </c>
      <c r="BZ11" s="16"/>
      <c r="CA11" s="16">
        <v>0.37023021441391701</v>
      </c>
      <c r="CB11" s="16">
        <v>0.319623328867018</v>
      </c>
    </row>
    <row r="12" spans="2:80" x14ac:dyDescent="0.35">
      <c r="B12" s="17" t="s">
        <v>301</v>
      </c>
      <c r="C12" s="16">
        <v>0.29399632552997401</v>
      </c>
      <c r="D12" s="16">
        <v>0.366082491256361</v>
      </c>
      <c r="E12" s="16">
        <v>0.23325377822961399</v>
      </c>
      <c r="F12" s="16"/>
      <c r="G12" s="16">
        <v>0.17851980580103299</v>
      </c>
      <c r="H12" s="16">
        <v>0.23869664792008799</v>
      </c>
      <c r="I12" s="16">
        <v>0.321538742808679</v>
      </c>
      <c r="J12" s="16"/>
      <c r="K12" s="16">
        <v>0.34434818571293202</v>
      </c>
      <c r="L12" s="16">
        <v>0.26882429345738801</v>
      </c>
      <c r="M12" s="16">
        <v>0.24757337744851099</v>
      </c>
      <c r="N12" s="16">
        <v>0.27627057235375502</v>
      </c>
      <c r="O12" s="16"/>
      <c r="P12" s="16">
        <v>0.240753044366951</v>
      </c>
      <c r="Q12" s="16">
        <v>0.32991979839084301</v>
      </c>
      <c r="R12" s="16">
        <v>0.33389959676710401</v>
      </c>
      <c r="S12" s="16">
        <v>0.29819325765485799</v>
      </c>
      <c r="T12" s="16">
        <v>0.25683029037159599</v>
      </c>
      <c r="U12" s="16">
        <v>0.28926349870678902</v>
      </c>
      <c r="V12" s="16">
        <v>0.41036990564792603</v>
      </c>
      <c r="W12" s="16">
        <v>0.414283459604122</v>
      </c>
      <c r="X12" s="16">
        <v>0.24337763615867999</v>
      </c>
      <c r="Y12" s="16">
        <v>0.30981884465784199</v>
      </c>
      <c r="Z12" s="16">
        <v>0.188302311485958</v>
      </c>
      <c r="AA12" s="16">
        <v>0.22562042713585301</v>
      </c>
      <c r="AB12" s="16"/>
      <c r="AC12" s="16">
        <v>0.24317649209865599</v>
      </c>
      <c r="AD12" s="16">
        <v>0.27637543010200699</v>
      </c>
      <c r="AE12" s="16">
        <v>0.39119043664340503</v>
      </c>
      <c r="AF12" s="16">
        <v>0.40423471849509701</v>
      </c>
      <c r="AG12" s="16"/>
      <c r="AH12" s="16">
        <v>0.31209928957115801</v>
      </c>
      <c r="AI12" s="16">
        <v>0.27648445720954601</v>
      </c>
      <c r="AJ12" s="16">
        <v>0.28154439496263101</v>
      </c>
      <c r="AK12" s="16">
        <v>0.23860518768139</v>
      </c>
      <c r="AL12" s="16"/>
      <c r="AM12" s="16">
        <v>0.30930758100646799</v>
      </c>
      <c r="AN12" s="16">
        <v>0.29089125106263197</v>
      </c>
      <c r="AO12" s="16">
        <v>0.180004563808186</v>
      </c>
      <c r="AP12" s="16"/>
      <c r="AQ12" s="16">
        <v>0.32120639859574901</v>
      </c>
      <c r="AR12" s="16">
        <v>0.25680106469869901</v>
      </c>
      <c r="AS12" s="16">
        <v>0.27737454858719002</v>
      </c>
      <c r="AT12" s="16">
        <v>6.9517691832965606E-2</v>
      </c>
      <c r="AU12" s="16">
        <v>0.24237393583831299</v>
      </c>
      <c r="AV12" s="16"/>
      <c r="AW12" s="16">
        <v>0.25525595035995102</v>
      </c>
      <c r="AX12" s="16">
        <v>0.32807297514231698</v>
      </c>
      <c r="AY12" s="16">
        <v>0.32807297514231698</v>
      </c>
      <c r="AZ12" s="16" t="s">
        <v>137</v>
      </c>
      <c r="BA12" s="16" t="s">
        <v>137</v>
      </c>
      <c r="BB12" s="16" t="s">
        <v>137</v>
      </c>
      <c r="BC12" s="16">
        <v>0.35135797544833097</v>
      </c>
      <c r="BD12" s="16">
        <v>0.19652025489994601</v>
      </c>
      <c r="BE12" s="16">
        <v>0</v>
      </c>
      <c r="BF12" s="16"/>
      <c r="BG12" s="16">
        <v>0.29425148668817602</v>
      </c>
      <c r="BH12" s="16">
        <v>0.31787456686482202</v>
      </c>
      <c r="BI12" s="16">
        <v>0.14919913859742401</v>
      </c>
      <c r="BJ12" s="16">
        <v>0.35862542598114799</v>
      </c>
      <c r="BK12" s="16">
        <v>0.34843444109738297</v>
      </c>
      <c r="BL12" s="16">
        <v>0</v>
      </c>
      <c r="BM12" s="16"/>
      <c r="BN12" s="16">
        <v>0.30131157258529201</v>
      </c>
      <c r="BO12" s="16">
        <v>0.31462789008679298</v>
      </c>
      <c r="BP12" s="16">
        <v>0.31195735554034398</v>
      </c>
      <c r="BQ12" s="16">
        <v>0.27192417670629099</v>
      </c>
      <c r="BR12" s="16">
        <v>0.32424852305454199</v>
      </c>
      <c r="BS12" s="16">
        <v>0.158644720758818</v>
      </c>
      <c r="BT12" s="16"/>
      <c r="BU12" s="16">
        <v>0.29945302050601502</v>
      </c>
      <c r="BV12" s="16">
        <v>0.27999421146239001</v>
      </c>
      <c r="BW12" s="16"/>
      <c r="BX12" s="16">
        <v>0.30321938829975598</v>
      </c>
      <c r="BY12" s="16">
        <v>0.28398790926754702</v>
      </c>
      <c r="BZ12" s="16"/>
      <c r="CA12" s="16">
        <v>0.28360705571024902</v>
      </c>
      <c r="CB12" s="16">
        <v>0.30942673788094999</v>
      </c>
    </row>
    <row r="13" spans="2:80" ht="29" x14ac:dyDescent="0.35">
      <c r="B13" s="17" t="s">
        <v>302</v>
      </c>
      <c r="C13" s="16">
        <v>0.29178997637523002</v>
      </c>
      <c r="D13" s="16">
        <v>0.31804536194159799</v>
      </c>
      <c r="E13" s="16">
        <v>0.26966618904955098</v>
      </c>
      <c r="F13" s="16"/>
      <c r="G13" s="16">
        <v>0.247943186626886</v>
      </c>
      <c r="H13" s="16">
        <v>0.22721621691366101</v>
      </c>
      <c r="I13" s="16">
        <v>0.31649159828311002</v>
      </c>
      <c r="J13" s="16"/>
      <c r="K13" s="16">
        <v>0.38577145797218698</v>
      </c>
      <c r="L13" s="16">
        <v>0.29827222340265802</v>
      </c>
      <c r="M13" s="16">
        <v>0.195136177166639</v>
      </c>
      <c r="N13" s="16">
        <v>0.20011709958624599</v>
      </c>
      <c r="O13" s="16"/>
      <c r="P13" s="16">
        <v>0.29297426700476398</v>
      </c>
      <c r="Q13" s="16">
        <v>0.32759262268213102</v>
      </c>
      <c r="R13" s="16">
        <v>0.24071490778197999</v>
      </c>
      <c r="S13" s="16">
        <v>0.24650342108845599</v>
      </c>
      <c r="T13" s="16">
        <v>0.205680534838249</v>
      </c>
      <c r="U13" s="16">
        <v>0.32676592940799498</v>
      </c>
      <c r="V13" s="16">
        <v>0.246126519435411</v>
      </c>
      <c r="W13" s="16">
        <v>0.23393988467018301</v>
      </c>
      <c r="X13" s="16">
        <v>0.32670343449803402</v>
      </c>
      <c r="Y13" s="16">
        <v>0.27618660009992202</v>
      </c>
      <c r="Z13" s="16">
        <v>0.46225010490597501</v>
      </c>
      <c r="AA13" s="16">
        <v>0.33655711871083899</v>
      </c>
      <c r="AB13" s="16"/>
      <c r="AC13" s="16">
        <v>0.23406286437224499</v>
      </c>
      <c r="AD13" s="16">
        <v>0.29511120946198899</v>
      </c>
      <c r="AE13" s="16">
        <v>0.32088864293858799</v>
      </c>
      <c r="AF13" s="16">
        <v>0.399809088820192</v>
      </c>
      <c r="AG13" s="16"/>
      <c r="AH13" s="16">
        <v>0.23837017871752</v>
      </c>
      <c r="AI13" s="16">
        <v>0.34947490967464501</v>
      </c>
      <c r="AJ13" s="16">
        <v>0.45747930381844398</v>
      </c>
      <c r="AK13" s="16">
        <v>0.530046577460485</v>
      </c>
      <c r="AL13" s="16"/>
      <c r="AM13" s="16">
        <v>0.27679106857047803</v>
      </c>
      <c r="AN13" s="16">
        <v>0.32820087978166801</v>
      </c>
      <c r="AO13" s="16">
        <v>0.184030004718687</v>
      </c>
      <c r="AP13" s="16"/>
      <c r="AQ13" s="16">
        <v>0.27665845226143598</v>
      </c>
      <c r="AR13" s="16">
        <v>0.30892687618143599</v>
      </c>
      <c r="AS13" s="16">
        <v>0.416948616969748</v>
      </c>
      <c r="AT13" s="16">
        <v>0.181108710258231</v>
      </c>
      <c r="AU13" s="16">
        <v>0.250554215663638</v>
      </c>
      <c r="AV13" s="16"/>
      <c r="AW13" s="16">
        <v>0.128595949394226</v>
      </c>
      <c r="AX13" s="16">
        <v>0.38207750393571599</v>
      </c>
      <c r="AY13" s="16">
        <v>0.38207750393571599</v>
      </c>
      <c r="AZ13" s="16" t="s">
        <v>137</v>
      </c>
      <c r="BA13" s="16" t="s">
        <v>137</v>
      </c>
      <c r="BB13" s="16" t="s">
        <v>137</v>
      </c>
      <c r="BC13" s="16">
        <v>0.32117997546851701</v>
      </c>
      <c r="BD13" s="16">
        <v>0.23692638014192899</v>
      </c>
      <c r="BE13" s="16">
        <v>0.22186887334531699</v>
      </c>
      <c r="BF13" s="16"/>
      <c r="BG13" s="16">
        <v>0.29109536982998901</v>
      </c>
      <c r="BH13" s="16">
        <v>0.258962267672874</v>
      </c>
      <c r="BI13" s="16">
        <v>0.19751386431537599</v>
      </c>
      <c r="BJ13" s="16">
        <v>0.43351123473309</v>
      </c>
      <c r="BK13" s="16">
        <v>0.27237453230407099</v>
      </c>
      <c r="BL13" s="16">
        <v>0</v>
      </c>
      <c r="BM13" s="16"/>
      <c r="BN13" s="16">
        <v>0.44679009750668403</v>
      </c>
      <c r="BO13" s="16">
        <v>0.248855177957294</v>
      </c>
      <c r="BP13" s="16">
        <v>0.227850033670699</v>
      </c>
      <c r="BQ13" s="16">
        <v>0.31926031882351902</v>
      </c>
      <c r="BR13" s="16">
        <v>0.28199542040065501</v>
      </c>
      <c r="BS13" s="16">
        <v>0.23767979222750099</v>
      </c>
      <c r="BT13" s="16"/>
      <c r="BU13" s="16">
        <v>0.28848963711365999</v>
      </c>
      <c r="BV13" s="16">
        <v>0.30025878890829899</v>
      </c>
      <c r="BW13" s="16"/>
      <c r="BX13" s="16">
        <v>0.29069521192975301</v>
      </c>
      <c r="BY13" s="16">
        <v>0.29297796116435398</v>
      </c>
      <c r="BZ13" s="16"/>
      <c r="CA13" s="16">
        <v>0.30330639794742098</v>
      </c>
      <c r="CB13" s="16">
        <v>0.27950157099662098</v>
      </c>
    </row>
    <row r="14" spans="2:80" ht="29" x14ac:dyDescent="0.35">
      <c r="B14" s="17" t="s">
        <v>303</v>
      </c>
      <c r="C14" s="16">
        <v>0.28748860646278701</v>
      </c>
      <c r="D14" s="16">
        <v>0.26700632293690602</v>
      </c>
      <c r="E14" s="16">
        <v>0.304747758248062</v>
      </c>
      <c r="F14" s="16"/>
      <c r="G14" s="16">
        <v>0.25891845734548002</v>
      </c>
      <c r="H14" s="16">
        <v>0.218889879568964</v>
      </c>
      <c r="I14" s="16">
        <v>0.31225348360030097</v>
      </c>
      <c r="J14" s="16"/>
      <c r="K14" s="16">
        <v>0.27650806881101198</v>
      </c>
      <c r="L14" s="16">
        <v>0.30307135195298202</v>
      </c>
      <c r="M14" s="16">
        <v>0.26413350281511</v>
      </c>
      <c r="N14" s="16">
        <v>0.292423166107597</v>
      </c>
      <c r="O14" s="16"/>
      <c r="P14" s="16">
        <v>0.221888182844099</v>
      </c>
      <c r="Q14" s="16">
        <v>0.36224365876266801</v>
      </c>
      <c r="R14" s="16">
        <v>0.37329649489435601</v>
      </c>
      <c r="S14" s="16">
        <v>0.19549480337042699</v>
      </c>
      <c r="T14" s="16">
        <v>0.20680662473320099</v>
      </c>
      <c r="U14" s="16">
        <v>0.29969232179317401</v>
      </c>
      <c r="V14" s="16">
        <v>0.33074551402164198</v>
      </c>
      <c r="W14" s="16">
        <v>0.36569515142435799</v>
      </c>
      <c r="X14" s="16">
        <v>0.27387454094214397</v>
      </c>
      <c r="Y14" s="16">
        <v>0.29350013160603999</v>
      </c>
      <c r="Z14" s="16">
        <v>0.28747198551381298</v>
      </c>
      <c r="AA14" s="16">
        <v>0.3472787679364</v>
      </c>
      <c r="AB14" s="16"/>
      <c r="AC14" s="16">
        <v>0.31202799428044597</v>
      </c>
      <c r="AD14" s="16">
        <v>0.29285043344478801</v>
      </c>
      <c r="AE14" s="16">
        <v>0.221983132142964</v>
      </c>
      <c r="AF14" s="16">
        <v>0.29130521722431102</v>
      </c>
      <c r="AG14" s="16"/>
      <c r="AH14" s="16">
        <v>0.29628864883160599</v>
      </c>
      <c r="AI14" s="16">
        <v>0.27185081440626402</v>
      </c>
      <c r="AJ14" s="16">
        <v>0.275923974433818</v>
      </c>
      <c r="AK14" s="16">
        <v>0.29336489592110998</v>
      </c>
      <c r="AL14" s="16"/>
      <c r="AM14" s="16">
        <v>0.27525060148675501</v>
      </c>
      <c r="AN14" s="16">
        <v>0.29988814749933701</v>
      </c>
      <c r="AO14" s="16">
        <v>0.33617865471964398</v>
      </c>
      <c r="AP14" s="16"/>
      <c r="AQ14" s="16">
        <v>0.298535963384856</v>
      </c>
      <c r="AR14" s="16">
        <v>0.25692060255246302</v>
      </c>
      <c r="AS14" s="16">
        <v>0.29074483287583403</v>
      </c>
      <c r="AT14" s="16">
        <v>0.141610769897457</v>
      </c>
      <c r="AU14" s="16">
        <v>0.20593742748177099</v>
      </c>
      <c r="AV14" s="16"/>
      <c r="AW14" s="16">
        <v>0.29229980856952598</v>
      </c>
      <c r="AX14" s="16">
        <v>0.32436395663291201</v>
      </c>
      <c r="AY14" s="16">
        <v>0.32436395663291201</v>
      </c>
      <c r="AZ14" s="16" t="s">
        <v>137</v>
      </c>
      <c r="BA14" s="16" t="s">
        <v>137</v>
      </c>
      <c r="BB14" s="16" t="s">
        <v>137</v>
      </c>
      <c r="BC14" s="16">
        <v>0.34131150882820699</v>
      </c>
      <c r="BD14" s="16">
        <v>0.19845926756733701</v>
      </c>
      <c r="BE14" s="16">
        <v>0.23514094733000401</v>
      </c>
      <c r="BF14" s="16"/>
      <c r="BG14" s="16">
        <v>0.27943363350684203</v>
      </c>
      <c r="BH14" s="16">
        <v>0.32288839490469301</v>
      </c>
      <c r="BI14" s="16">
        <v>0.25311862489623399</v>
      </c>
      <c r="BJ14" s="16">
        <v>0.243961087253591</v>
      </c>
      <c r="BK14" s="16">
        <v>0.40205890069727901</v>
      </c>
      <c r="BL14" s="16">
        <v>0.40299371493136399</v>
      </c>
      <c r="BM14" s="16"/>
      <c r="BN14" s="16">
        <v>0.211656267090816</v>
      </c>
      <c r="BO14" s="16">
        <v>0.28276363644970198</v>
      </c>
      <c r="BP14" s="16">
        <v>0.357506059699919</v>
      </c>
      <c r="BQ14" s="16">
        <v>0.32418484610890502</v>
      </c>
      <c r="BR14" s="16">
        <v>0.26644480126523001</v>
      </c>
      <c r="BS14" s="16">
        <v>0.29431904662999497</v>
      </c>
      <c r="BT14" s="16"/>
      <c r="BU14" s="16">
        <v>0.298842111738014</v>
      </c>
      <c r="BV14" s="16">
        <v>0.25835502347369899</v>
      </c>
      <c r="BW14" s="16"/>
      <c r="BX14" s="16">
        <v>0.315394970517346</v>
      </c>
      <c r="BY14" s="16">
        <v>0.25720598616620299</v>
      </c>
      <c r="BZ14" s="16"/>
      <c r="CA14" s="16">
        <v>0.29047656916311498</v>
      </c>
      <c r="CB14" s="16">
        <v>0.28595162673700297</v>
      </c>
    </row>
    <row r="15" spans="2:80" x14ac:dyDescent="0.35">
      <c r="B15" s="17" t="s">
        <v>304</v>
      </c>
      <c r="C15" s="16">
        <v>0.27177697904660197</v>
      </c>
      <c r="D15" s="16">
        <v>0.30642682912411801</v>
      </c>
      <c r="E15" s="16">
        <v>0.24257969637696</v>
      </c>
      <c r="F15" s="16"/>
      <c r="G15" s="16">
        <v>0.22041218893301701</v>
      </c>
      <c r="H15" s="16">
        <v>0.24127455080358201</v>
      </c>
      <c r="I15" s="16">
        <v>0.285958110865212</v>
      </c>
      <c r="J15" s="16"/>
      <c r="K15" s="16">
        <v>0.27246257199812701</v>
      </c>
      <c r="L15" s="16">
        <v>0.29069894051791501</v>
      </c>
      <c r="M15" s="16">
        <v>0.177314539698853</v>
      </c>
      <c r="N15" s="16">
        <v>0.29256755759381797</v>
      </c>
      <c r="O15" s="16"/>
      <c r="P15" s="16">
        <v>0.19935313751821501</v>
      </c>
      <c r="Q15" s="16">
        <v>0.32923983420191699</v>
      </c>
      <c r="R15" s="16">
        <v>0.29875095878614599</v>
      </c>
      <c r="S15" s="16">
        <v>0.25319497045598999</v>
      </c>
      <c r="T15" s="16">
        <v>0.22617936384003501</v>
      </c>
      <c r="U15" s="16">
        <v>0.32828863648135398</v>
      </c>
      <c r="V15" s="16">
        <v>0.32659098665217201</v>
      </c>
      <c r="W15" s="16">
        <v>0.36693205969345599</v>
      </c>
      <c r="X15" s="16">
        <v>0.27297528696940099</v>
      </c>
      <c r="Y15" s="16">
        <v>0.13283270643313599</v>
      </c>
      <c r="Z15" s="16">
        <v>0.276452714178269</v>
      </c>
      <c r="AA15" s="16">
        <v>0.454836129855199</v>
      </c>
      <c r="AB15" s="16"/>
      <c r="AC15" s="16">
        <v>0.22486839802166</v>
      </c>
      <c r="AD15" s="16">
        <v>0.27078291792304399</v>
      </c>
      <c r="AE15" s="16">
        <v>0.34565268613940497</v>
      </c>
      <c r="AF15" s="16">
        <v>0.26791506719362401</v>
      </c>
      <c r="AG15" s="16"/>
      <c r="AH15" s="16">
        <v>0.28202138407855798</v>
      </c>
      <c r="AI15" s="16">
        <v>0.26508052330006798</v>
      </c>
      <c r="AJ15" s="16">
        <v>0.23316046925296899</v>
      </c>
      <c r="AK15" s="16">
        <v>0.28060951553143598</v>
      </c>
      <c r="AL15" s="16"/>
      <c r="AM15" s="16">
        <v>0.277849086822751</v>
      </c>
      <c r="AN15" s="16">
        <v>0.274061423972426</v>
      </c>
      <c r="AO15" s="16">
        <v>0.16139324806314001</v>
      </c>
      <c r="AP15" s="16"/>
      <c r="AQ15" s="16">
        <v>0.28130658318857998</v>
      </c>
      <c r="AR15" s="16">
        <v>0.26438562528778198</v>
      </c>
      <c r="AS15" s="16">
        <v>0.276701271863667</v>
      </c>
      <c r="AT15" s="16">
        <v>0</v>
      </c>
      <c r="AU15" s="16">
        <v>0.22429456887122401</v>
      </c>
      <c r="AV15" s="16"/>
      <c r="AW15" s="16">
        <v>0.245235912430534</v>
      </c>
      <c r="AX15" s="16">
        <v>0.30967149024875301</v>
      </c>
      <c r="AY15" s="16">
        <v>0.30967149024875301</v>
      </c>
      <c r="AZ15" s="16" t="s">
        <v>137</v>
      </c>
      <c r="BA15" s="16" t="s">
        <v>137</v>
      </c>
      <c r="BB15" s="16" t="s">
        <v>137</v>
      </c>
      <c r="BC15" s="16">
        <v>0.22247705236335999</v>
      </c>
      <c r="BD15" s="16">
        <v>0.16614140058135399</v>
      </c>
      <c r="BE15" s="16">
        <v>0</v>
      </c>
      <c r="BF15" s="16"/>
      <c r="BG15" s="16">
        <v>0.268506288430713</v>
      </c>
      <c r="BH15" s="16">
        <v>0.33271191242289799</v>
      </c>
      <c r="BI15" s="16">
        <v>0.23449445175943301</v>
      </c>
      <c r="BJ15" s="16">
        <v>0.26675685871285898</v>
      </c>
      <c r="BK15" s="16">
        <v>0.334753343842422</v>
      </c>
      <c r="BL15" s="16">
        <v>0</v>
      </c>
      <c r="BM15" s="16"/>
      <c r="BN15" s="16">
        <v>0.28111636266242102</v>
      </c>
      <c r="BO15" s="16">
        <v>0.222470771557855</v>
      </c>
      <c r="BP15" s="16">
        <v>0.22654599925844299</v>
      </c>
      <c r="BQ15" s="16">
        <v>0.32051171935856598</v>
      </c>
      <c r="BR15" s="16">
        <v>0.31947719446413603</v>
      </c>
      <c r="BS15" s="16">
        <v>0.26707485277848098</v>
      </c>
      <c r="BT15" s="16"/>
      <c r="BU15" s="16">
        <v>0.273776036873979</v>
      </c>
      <c r="BV15" s="16">
        <v>0.266647310657671</v>
      </c>
      <c r="BW15" s="16"/>
      <c r="BX15" s="16">
        <v>0.27625742097350098</v>
      </c>
      <c r="BY15" s="16">
        <v>0.26691502277856399</v>
      </c>
      <c r="BZ15" s="16"/>
      <c r="CA15" s="16">
        <v>0.25956716138353397</v>
      </c>
      <c r="CB15" s="16">
        <v>0.28933638474384898</v>
      </c>
    </row>
    <row r="16" spans="2:80" x14ac:dyDescent="0.35">
      <c r="B16" s="17" t="s">
        <v>140</v>
      </c>
      <c r="C16" s="16">
        <v>0.21934687792323601</v>
      </c>
      <c r="D16" s="16">
        <v>0.24511785366283201</v>
      </c>
      <c r="E16" s="16">
        <v>0.19763127275732201</v>
      </c>
      <c r="F16" s="16"/>
      <c r="G16" s="16">
        <v>0.17263779462562101</v>
      </c>
      <c r="H16" s="16">
        <v>0.229505663312423</v>
      </c>
      <c r="I16" s="16">
        <v>0.21985550226932299</v>
      </c>
      <c r="J16" s="16"/>
      <c r="K16" s="16">
        <v>0.227207468857411</v>
      </c>
      <c r="L16" s="16">
        <v>0.18926238744030099</v>
      </c>
      <c r="M16" s="16">
        <v>0.14466235004104699</v>
      </c>
      <c r="N16" s="16">
        <v>0.28293993215466601</v>
      </c>
      <c r="O16" s="16"/>
      <c r="P16" s="16">
        <v>0.122498528728143</v>
      </c>
      <c r="Q16" s="16">
        <v>0.24386429831954001</v>
      </c>
      <c r="R16" s="16">
        <v>0.29942253662003698</v>
      </c>
      <c r="S16" s="16">
        <v>0.165265397893234</v>
      </c>
      <c r="T16" s="16">
        <v>0.18101069865132499</v>
      </c>
      <c r="U16" s="16">
        <v>0.23888750629744901</v>
      </c>
      <c r="V16" s="16">
        <v>0.20058681328342201</v>
      </c>
      <c r="W16" s="16">
        <v>0.3267229053224</v>
      </c>
      <c r="X16" s="16">
        <v>0.27152685041168401</v>
      </c>
      <c r="Y16" s="16">
        <v>0.2183564273801</v>
      </c>
      <c r="Z16" s="16">
        <v>0.186308860730935</v>
      </c>
      <c r="AA16" s="16">
        <v>0.33655711871083899</v>
      </c>
      <c r="AB16" s="16"/>
      <c r="AC16" s="16">
        <v>0.21714247715364801</v>
      </c>
      <c r="AD16" s="16">
        <v>0.213761092793021</v>
      </c>
      <c r="AE16" s="16">
        <v>0.19277752799082201</v>
      </c>
      <c r="AF16" s="16">
        <v>0.19444600990408401</v>
      </c>
      <c r="AG16" s="16"/>
      <c r="AH16" s="16">
        <v>0.22474683046338301</v>
      </c>
      <c r="AI16" s="16">
        <v>0.19673899240647599</v>
      </c>
      <c r="AJ16" s="16">
        <v>0.258760522407947</v>
      </c>
      <c r="AK16" s="16">
        <v>0.19915604383899499</v>
      </c>
      <c r="AL16" s="16"/>
      <c r="AM16" s="16">
        <v>0.20376517752932999</v>
      </c>
      <c r="AN16" s="16">
        <v>0.24635123323167499</v>
      </c>
      <c r="AO16" s="16">
        <v>0.149277207172199</v>
      </c>
      <c r="AP16" s="16"/>
      <c r="AQ16" s="16">
        <v>0.229288656823005</v>
      </c>
      <c r="AR16" s="16">
        <v>0.20819765804614601</v>
      </c>
      <c r="AS16" s="16">
        <v>0.18082633600235101</v>
      </c>
      <c r="AT16" s="16">
        <v>0.28669937893543401</v>
      </c>
      <c r="AU16" s="16">
        <v>8.9628265699616794E-2</v>
      </c>
      <c r="AV16" s="16"/>
      <c r="AW16" s="16">
        <v>0.204540667367163</v>
      </c>
      <c r="AX16" s="16">
        <v>0.25056093919734002</v>
      </c>
      <c r="AY16" s="16">
        <v>0.25056093919734002</v>
      </c>
      <c r="AZ16" s="16" t="s">
        <v>137</v>
      </c>
      <c r="BA16" s="16" t="s">
        <v>137</v>
      </c>
      <c r="BB16" s="16" t="s">
        <v>137</v>
      </c>
      <c r="BC16" s="16">
        <v>0.23206568862493701</v>
      </c>
      <c r="BD16" s="16">
        <v>0.201504741073012</v>
      </c>
      <c r="BE16" s="16">
        <v>0.240015496061393</v>
      </c>
      <c r="BF16" s="16"/>
      <c r="BG16" s="16">
        <v>0.214243792998567</v>
      </c>
      <c r="BH16" s="16">
        <v>0.23430403624089999</v>
      </c>
      <c r="BI16" s="16">
        <v>0.21193215241076199</v>
      </c>
      <c r="BJ16" s="16">
        <v>0.187622896087415</v>
      </c>
      <c r="BK16" s="16">
        <v>0.33303049801888801</v>
      </c>
      <c r="BL16" s="16">
        <v>0.194818292226448</v>
      </c>
      <c r="BM16" s="16"/>
      <c r="BN16" s="16">
        <v>0.1680983133583</v>
      </c>
      <c r="BO16" s="16">
        <v>0.183958530414841</v>
      </c>
      <c r="BP16" s="16">
        <v>0.26249664012433499</v>
      </c>
      <c r="BQ16" s="16">
        <v>0.29937717290187799</v>
      </c>
      <c r="BR16" s="16">
        <v>0.151179587066091</v>
      </c>
      <c r="BS16" s="16">
        <v>0.33812342040659998</v>
      </c>
      <c r="BT16" s="16"/>
      <c r="BU16" s="16">
        <v>0.22548045906004599</v>
      </c>
      <c r="BV16" s="16">
        <v>0.20360784484598199</v>
      </c>
      <c r="BW16" s="16"/>
      <c r="BX16" s="16">
        <v>0.248274781250337</v>
      </c>
      <c r="BY16" s="16">
        <v>0.18795573321093001</v>
      </c>
      <c r="BZ16" s="16"/>
      <c r="CA16" s="16">
        <v>0.21220182264464399</v>
      </c>
      <c r="CB16" s="16">
        <v>0.22590863961268101</v>
      </c>
    </row>
    <row r="17" spans="2:80" ht="43.5" x14ac:dyDescent="0.35">
      <c r="B17" s="17" t="s">
        <v>151</v>
      </c>
      <c r="C17" s="16">
        <v>9.1289615826343595E-2</v>
      </c>
      <c r="D17" s="16">
        <v>0.136113872831995</v>
      </c>
      <c r="E17" s="16">
        <v>5.3518990576225597E-2</v>
      </c>
      <c r="F17" s="16"/>
      <c r="G17" s="16">
        <v>5.3957301593785999E-2</v>
      </c>
      <c r="H17" s="16">
        <v>6.9211996738350295E-2</v>
      </c>
      <c r="I17" s="16">
        <v>0.101566570633239</v>
      </c>
      <c r="J17" s="16"/>
      <c r="K17" s="16">
        <v>0.11307581949519099</v>
      </c>
      <c r="L17" s="16">
        <v>0.100159568137689</v>
      </c>
      <c r="M17" s="16">
        <v>4.1313276910375001E-2</v>
      </c>
      <c r="N17" s="16">
        <v>7.59085752268083E-2</v>
      </c>
      <c r="O17" s="16"/>
      <c r="P17" s="16">
        <v>7.6876185312882497E-2</v>
      </c>
      <c r="Q17" s="16">
        <v>0.12301234436038</v>
      </c>
      <c r="R17" s="16">
        <v>9.2530584108373004E-2</v>
      </c>
      <c r="S17" s="16">
        <v>7.4456684025250394E-2</v>
      </c>
      <c r="T17" s="16">
        <v>0.10321878640071</v>
      </c>
      <c r="U17" s="16">
        <v>0.13793479234744299</v>
      </c>
      <c r="V17" s="16">
        <v>0.12368145547294</v>
      </c>
      <c r="W17" s="16">
        <v>4.1567330519085802E-2</v>
      </c>
      <c r="X17" s="16">
        <v>9.1915812432901201E-2</v>
      </c>
      <c r="Y17" s="16">
        <v>3.7550312393069697E-2</v>
      </c>
      <c r="Z17" s="16">
        <v>8.8926993462848894E-2</v>
      </c>
      <c r="AA17" s="16">
        <v>0</v>
      </c>
      <c r="AB17" s="16"/>
      <c r="AC17" s="16">
        <v>5.4838531852476502E-2</v>
      </c>
      <c r="AD17" s="16">
        <v>8.1448080514415197E-2</v>
      </c>
      <c r="AE17" s="16">
        <v>0.14096842268995899</v>
      </c>
      <c r="AF17" s="16">
        <v>0.14004314016936001</v>
      </c>
      <c r="AG17" s="16"/>
      <c r="AH17" s="16">
        <v>9.4242802896811098E-2</v>
      </c>
      <c r="AI17" s="16">
        <v>9.2666483592181104E-2</v>
      </c>
      <c r="AJ17" s="16">
        <v>8.0413706674571803E-2</v>
      </c>
      <c r="AK17" s="16">
        <v>9.6132358224128994E-2</v>
      </c>
      <c r="AL17" s="16"/>
      <c r="AM17" s="16">
        <v>9.82351273913495E-2</v>
      </c>
      <c r="AN17" s="16">
        <v>9.1605340676841507E-2</v>
      </c>
      <c r="AO17" s="16">
        <v>3.1939438156985397E-2</v>
      </c>
      <c r="AP17" s="16"/>
      <c r="AQ17" s="16">
        <v>0.121448334399816</v>
      </c>
      <c r="AR17" s="16">
        <v>4.5929847048505598E-2</v>
      </c>
      <c r="AS17" s="16">
        <v>7.3752766268756403E-2</v>
      </c>
      <c r="AT17" s="16">
        <v>6.5245809236310501E-2</v>
      </c>
      <c r="AU17" s="16">
        <v>7.2663936663061798E-2</v>
      </c>
      <c r="AV17" s="16"/>
      <c r="AW17" s="16">
        <v>4.04806149581734E-2</v>
      </c>
      <c r="AX17" s="16">
        <v>0.117278434488144</v>
      </c>
      <c r="AY17" s="16">
        <v>0.117278434488144</v>
      </c>
      <c r="AZ17" s="16" t="s">
        <v>137</v>
      </c>
      <c r="BA17" s="16" t="s">
        <v>137</v>
      </c>
      <c r="BB17" s="16" t="s">
        <v>137</v>
      </c>
      <c r="BC17" s="16">
        <v>0.110248356128262</v>
      </c>
      <c r="BD17" s="16">
        <v>4.5492642101698601E-2</v>
      </c>
      <c r="BE17" s="16">
        <v>0</v>
      </c>
      <c r="BF17" s="16"/>
      <c r="BG17" s="16">
        <v>0.108450484145044</v>
      </c>
      <c r="BH17" s="16">
        <v>4.2773229485897797E-2</v>
      </c>
      <c r="BI17" s="16">
        <v>0</v>
      </c>
      <c r="BJ17" s="16">
        <v>8.9540033067395997E-2</v>
      </c>
      <c r="BK17" s="16">
        <v>0</v>
      </c>
      <c r="BL17" s="16">
        <v>0</v>
      </c>
      <c r="BM17" s="16"/>
      <c r="BN17" s="16">
        <v>6.3700070036670497E-2</v>
      </c>
      <c r="BO17" s="16">
        <v>0.113222605861534</v>
      </c>
      <c r="BP17" s="16">
        <v>5.4146764066563602E-2</v>
      </c>
      <c r="BQ17" s="16">
        <v>7.9067319988611495E-2</v>
      </c>
      <c r="BR17" s="16">
        <v>9.8758522815714594E-2</v>
      </c>
      <c r="BS17" s="16">
        <v>0.10359007967726599</v>
      </c>
      <c r="BT17" s="16"/>
      <c r="BU17" s="16">
        <v>8.7971384941419206E-2</v>
      </c>
      <c r="BV17" s="16">
        <v>9.9804339034676198E-2</v>
      </c>
      <c r="BW17" s="16"/>
      <c r="BX17" s="16">
        <v>8.3435893038952602E-2</v>
      </c>
      <c r="BY17" s="16">
        <v>9.9812091367056002E-2</v>
      </c>
      <c r="BZ17" s="16"/>
      <c r="CA17" s="16">
        <v>8.0578055867296605E-2</v>
      </c>
      <c r="CB17" s="16">
        <v>0.10554708362863401</v>
      </c>
    </row>
    <row r="18" spans="2:80" x14ac:dyDescent="0.35">
      <c r="B18" s="17" t="s">
        <v>144</v>
      </c>
      <c r="C18" s="16">
        <v>8.4417296773634701E-2</v>
      </c>
      <c r="D18" s="16">
        <v>0.11969891996691299</v>
      </c>
      <c r="E18" s="16">
        <v>5.4687658027337799E-2</v>
      </c>
      <c r="F18" s="16"/>
      <c r="G18" s="16">
        <v>8.35987693288755E-2</v>
      </c>
      <c r="H18" s="16">
        <v>8.2754994895413006E-2</v>
      </c>
      <c r="I18" s="16">
        <v>8.5027752137116594E-2</v>
      </c>
      <c r="J18" s="16"/>
      <c r="K18" s="16">
        <v>0.123277651586985</v>
      </c>
      <c r="L18" s="16">
        <v>4.27634231922892E-2</v>
      </c>
      <c r="M18" s="16">
        <v>4.8982323912969097E-2</v>
      </c>
      <c r="N18" s="16">
        <v>8.8313043181259904E-2</v>
      </c>
      <c r="O18" s="16"/>
      <c r="P18" s="16">
        <v>7.2211821420898603E-2</v>
      </c>
      <c r="Q18" s="16">
        <v>0.16350336397260401</v>
      </c>
      <c r="R18" s="16">
        <v>5.5059832468188102E-2</v>
      </c>
      <c r="S18" s="16">
        <v>0.10468092084854901</v>
      </c>
      <c r="T18" s="16">
        <v>5.0392717570175702E-2</v>
      </c>
      <c r="U18" s="16">
        <v>7.98041978272966E-2</v>
      </c>
      <c r="V18" s="16">
        <v>9.64522875879332E-2</v>
      </c>
      <c r="W18" s="16">
        <v>0.13911081578425599</v>
      </c>
      <c r="X18" s="16">
        <v>7.7870501250708796E-2</v>
      </c>
      <c r="Y18" s="16">
        <v>5.576480259852E-2</v>
      </c>
      <c r="Z18" s="16">
        <v>0</v>
      </c>
      <c r="AA18" s="16">
        <v>0.107557361918798</v>
      </c>
      <c r="AB18" s="16"/>
      <c r="AC18" s="16">
        <v>9.4230072732699802E-2</v>
      </c>
      <c r="AD18" s="16">
        <v>5.4982324002840997E-2</v>
      </c>
      <c r="AE18" s="16">
        <v>0.100803622693484</v>
      </c>
      <c r="AF18" s="16">
        <v>7.4359763699686901E-2</v>
      </c>
      <c r="AG18" s="16"/>
      <c r="AH18" s="16">
        <v>6.6857605488330807E-2</v>
      </c>
      <c r="AI18" s="16">
        <v>0.120700306106508</v>
      </c>
      <c r="AJ18" s="16">
        <v>0.11974074032806099</v>
      </c>
      <c r="AK18" s="16">
        <v>9.4208852082115005E-2</v>
      </c>
      <c r="AL18" s="16"/>
      <c r="AM18" s="16">
        <v>5.8218761647306702E-2</v>
      </c>
      <c r="AN18" s="16">
        <v>0.12063880292370301</v>
      </c>
      <c r="AO18" s="16">
        <v>3.4075074924766198E-2</v>
      </c>
      <c r="AP18" s="16"/>
      <c r="AQ18" s="16">
        <v>6.5192818042110995E-2</v>
      </c>
      <c r="AR18" s="16">
        <v>0.12148429449355699</v>
      </c>
      <c r="AS18" s="16">
        <v>0.139985946434595</v>
      </c>
      <c r="AT18" s="16">
        <v>6.5245809236310501E-2</v>
      </c>
      <c r="AU18" s="16">
        <v>4.48098444314717E-2</v>
      </c>
      <c r="AV18" s="16"/>
      <c r="AW18" s="16">
        <v>4.2526732289950402E-2</v>
      </c>
      <c r="AX18" s="16">
        <v>0.10725483203757</v>
      </c>
      <c r="AY18" s="16">
        <v>0.10725483203757</v>
      </c>
      <c r="AZ18" s="16" t="s">
        <v>137</v>
      </c>
      <c r="BA18" s="16" t="s">
        <v>137</v>
      </c>
      <c r="BB18" s="16" t="s">
        <v>137</v>
      </c>
      <c r="BC18" s="16">
        <v>5.9187615392102398E-2</v>
      </c>
      <c r="BD18" s="16">
        <v>9.2456631586190802E-2</v>
      </c>
      <c r="BE18" s="16">
        <v>0</v>
      </c>
      <c r="BF18" s="16"/>
      <c r="BG18" s="16">
        <v>8.9424383813218503E-2</v>
      </c>
      <c r="BH18" s="16">
        <v>9.4183852006278601E-2</v>
      </c>
      <c r="BI18" s="16">
        <v>9.7663965561660501E-2</v>
      </c>
      <c r="BJ18" s="16">
        <v>3.7028102361590702E-2</v>
      </c>
      <c r="BK18" s="16">
        <v>7.0756893042290006E-2</v>
      </c>
      <c r="BL18" s="16">
        <v>0</v>
      </c>
      <c r="BM18" s="16"/>
      <c r="BN18" s="16">
        <v>0.12760096105607399</v>
      </c>
      <c r="BO18" s="16">
        <v>4.9887515256538402E-2</v>
      </c>
      <c r="BP18" s="16">
        <v>0.115758961925803</v>
      </c>
      <c r="BQ18" s="16">
        <v>8.3191037903884102E-2</v>
      </c>
      <c r="BR18" s="16">
        <v>7.2976805240185405E-2</v>
      </c>
      <c r="BS18" s="16">
        <v>0.17794039640561601</v>
      </c>
      <c r="BT18" s="16"/>
      <c r="BU18" s="16">
        <v>9.3837862352780604E-2</v>
      </c>
      <c r="BV18" s="16">
        <v>6.0243720204021897E-2</v>
      </c>
      <c r="BW18" s="16"/>
      <c r="BX18" s="16">
        <v>0.104532102484329</v>
      </c>
      <c r="BY18" s="16">
        <v>6.25896942065058E-2</v>
      </c>
      <c r="BZ18" s="16"/>
      <c r="CA18" s="16">
        <v>8.5718326148138596E-2</v>
      </c>
      <c r="CB18" s="16">
        <v>8.3430237386459202E-2</v>
      </c>
    </row>
    <row r="19" spans="2:80" ht="29" x14ac:dyDescent="0.35">
      <c r="B19" s="17" t="s">
        <v>305</v>
      </c>
      <c r="C19" s="16">
        <v>8.4087446528349097E-2</v>
      </c>
      <c r="D19" s="16">
        <v>6.0706808160972299E-2</v>
      </c>
      <c r="E19" s="16">
        <v>0.103788862432942</v>
      </c>
      <c r="F19" s="16"/>
      <c r="G19" s="16">
        <v>0.128827148545128</v>
      </c>
      <c r="H19" s="16">
        <v>0.140008069844653</v>
      </c>
      <c r="I19" s="16">
        <v>6.2141053712479098E-2</v>
      </c>
      <c r="J19" s="16"/>
      <c r="K19" s="16">
        <v>7.8682836561887001E-2</v>
      </c>
      <c r="L19" s="16">
        <v>8.9531006397650797E-2</v>
      </c>
      <c r="M19" s="16">
        <v>4.0760166537112702E-2</v>
      </c>
      <c r="N19" s="16">
        <v>0.108577191955057</v>
      </c>
      <c r="O19" s="16"/>
      <c r="P19" s="16">
        <v>6.9927087158707102E-2</v>
      </c>
      <c r="Q19" s="16">
        <v>6.6653726482732101E-2</v>
      </c>
      <c r="R19" s="16">
        <v>9.2024292262928201E-2</v>
      </c>
      <c r="S19" s="16">
        <v>0.119141622810762</v>
      </c>
      <c r="T19" s="16">
        <v>0.202632612131734</v>
      </c>
      <c r="U19" s="16">
        <v>5.8683389728969498E-2</v>
      </c>
      <c r="V19" s="16">
        <v>8.1409226059991693E-2</v>
      </c>
      <c r="W19" s="16">
        <v>8.9620489787423999E-2</v>
      </c>
      <c r="X19" s="16">
        <v>2.6265582285061699E-2</v>
      </c>
      <c r="Y19" s="16">
        <v>5.79729829229432E-2</v>
      </c>
      <c r="Z19" s="16">
        <v>6.0540462485717102E-2</v>
      </c>
      <c r="AA19" s="16">
        <v>0.31198517751227201</v>
      </c>
      <c r="AB19" s="16"/>
      <c r="AC19" s="16">
        <v>0.10299562308264</v>
      </c>
      <c r="AD19" s="16">
        <v>9.6942308795122695E-2</v>
      </c>
      <c r="AE19" s="16">
        <v>3.8464180900738901E-2</v>
      </c>
      <c r="AF19" s="16">
        <v>5.40699041409703E-2</v>
      </c>
      <c r="AG19" s="16"/>
      <c r="AH19" s="16">
        <v>8.9398579363053898E-2</v>
      </c>
      <c r="AI19" s="16">
        <v>8.9539037065939506E-2</v>
      </c>
      <c r="AJ19" s="16">
        <v>7.6616617465270404E-2</v>
      </c>
      <c r="AK19" s="16">
        <v>0</v>
      </c>
      <c r="AL19" s="16"/>
      <c r="AM19" s="16">
        <v>8.25929318261686E-2</v>
      </c>
      <c r="AN19" s="16">
        <v>7.40269945578408E-2</v>
      </c>
      <c r="AO19" s="16">
        <v>0.159426150293803</v>
      </c>
      <c r="AP19" s="16"/>
      <c r="AQ19" s="16">
        <v>8.2057972802263401E-2</v>
      </c>
      <c r="AR19" s="16">
        <v>7.3908997876661095E-2</v>
      </c>
      <c r="AS19" s="16">
        <v>5.9568633188409E-2</v>
      </c>
      <c r="AT19" s="16">
        <v>0.12834991853459199</v>
      </c>
      <c r="AU19" s="16">
        <v>0.15236749845119399</v>
      </c>
      <c r="AV19" s="16"/>
      <c r="AW19" s="16">
        <v>0.119095963158146</v>
      </c>
      <c r="AX19" s="16">
        <v>4.5503450947102397E-2</v>
      </c>
      <c r="AY19" s="16">
        <v>4.5503450947102397E-2</v>
      </c>
      <c r="AZ19" s="16" t="s">
        <v>137</v>
      </c>
      <c r="BA19" s="16" t="s">
        <v>137</v>
      </c>
      <c r="BB19" s="16" t="s">
        <v>137</v>
      </c>
      <c r="BC19" s="16">
        <v>0.18082740104506601</v>
      </c>
      <c r="BD19" s="16">
        <v>0.13081502762264799</v>
      </c>
      <c r="BE19" s="16">
        <v>0.22583409349205799</v>
      </c>
      <c r="BF19" s="16"/>
      <c r="BG19" s="16">
        <v>6.8123039797175503E-2</v>
      </c>
      <c r="BH19" s="16">
        <v>0.17409584298497499</v>
      </c>
      <c r="BI19" s="16">
        <v>5.7653708095980798E-2</v>
      </c>
      <c r="BJ19" s="16">
        <v>0.200268413397754</v>
      </c>
      <c r="BK19" s="16">
        <v>5.95609697496867E-2</v>
      </c>
      <c r="BL19" s="16">
        <v>0.188571505821645</v>
      </c>
      <c r="BM19" s="16"/>
      <c r="BN19" s="16">
        <v>8.0584590752641405E-2</v>
      </c>
      <c r="BO19" s="16">
        <v>8.7464446893440101E-2</v>
      </c>
      <c r="BP19" s="16">
        <v>0.120226952696073</v>
      </c>
      <c r="BQ19" s="16">
        <v>8.5843325467887102E-2</v>
      </c>
      <c r="BR19" s="16">
        <v>5.6579570966618101E-2</v>
      </c>
      <c r="BS19" s="16">
        <v>9.6484860428421498E-2</v>
      </c>
      <c r="BT19" s="16"/>
      <c r="BU19" s="16">
        <v>7.5414855877545706E-2</v>
      </c>
      <c r="BV19" s="16">
        <v>0.106341687252302</v>
      </c>
      <c r="BW19" s="16"/>
      <c r="BX19" s="16">
        <v>7.4098955585894993E-2</v>
      </c>
      <c r="BY19" s="16">
        <v>9.49264679771787E-2</v>
      </c>
      <c r="BZ19" s="16"/>
      <c r="CA19" s="16">
        <v>9.0451809991102902E-2</v>
      </c>
      <c r="CB19" s="16">
        <v>7.6694797559598404E-2</v>
      </c>
    </row>
    <row r="20" spans="2:80" ht="29" x14ac:dyDescent="0.35">
      <c r="B20" s="17" t="s">
        <v>306</v>
      </c>
      <c r="C20" s="16">
        <v>8.0866335428075406E-2</v>
      </c>
      <c r="D20" s="16">
        <v>9.4918675195222305E-2</v>
      </c>
      <c r="E20" s="16">
        <v>6.9025299018585604E-2</v>
      </c>
      <c r="F20" s="16"/>
      <c r="G20" s="16">
        <v>0.14346344616725601</v>
      </c>
      <c r="H20" s="16">
        <v>9.9789336596460901E-2</v>
      </c>
      <c r="I20" s="16">
        <v>6.9549319582308297E-2</v>
      </c>
      <c r="J20" s="16"/>
      <c r="K20" s="16">
        <v>5.1203430876966001E-2</v>
      </c>
      <c r="L20" s="16">
        <v>4.4358018403563203E-2</v>
      </c>
      <c r="M20" s="16">
        <v>9.6200435474883494E-2</v>
      </c>
      <c r="N20" s="16">
        <v>0.15878535442304501</v>
      </c>
      <c r="O20" s="16"/>
      <c r="P20" s="16">
        <v>9.2301696693447205E-2</v>
      </c>
      <c r="Q20" s="16">
        <v>0.122899479108686</v>
      </c>
      <c r="R20" s="16">
        <v>7.4304026767122305E-2</v>
      </c>
      <c r="S20" s="16">
        <v>6.020540985634E-2</v>
      </c>
      <c r="T20" s="16">
        <v>4.8476750974772102E-2</v>
      </c>
      <c r="U20" s="16">
        <v>9.6170472709239299E-2</v>
      </c>
      <c r="V20" s="16">
        <v>7.9216732675947102E-2</v>
      </c>
      <c r="W20" s="16">
        <v>4.6327795132039197E-2</v>
      </c>
      <c r="X20" s="16">
        <v>0.101585197760024</v>
      </c>
      <c r="Y20" s="16">
        <v>5.63661987922097E-2</v>
      </c>
      <c r="Z20" s="16">
        <v>2.9237530757094499E-2</v>
      </c>
      <c r="AA20" s="16">
        <v>0.118279011144359</v>
      </c>
      <c r="AB20" s="16"/>
      <c r="AC20" s="16">
        <v>0.14008934203182</v>
      </c>
      <c r="AD20" s="16">
        <v>7.0975983217230601E-2</v>
      </c>
      <c r="AE20" s="16">
        <v>4.4743917265196997E-2</v>
      </c>
      <c r="AF20" s="16">
        <v>2.5710785600004699E-2</v>
      </c>
      <c r="AG20" s="16"/>
      <c r="AH20" s="16">
        <v>9.2049025824583894E-2</v>
      </c>
      <c r="AI20" s="16">
        <v>4.860970884318E-2</v>
      </c>
      <c r="AJ20" s="16">
        <v>6.1094109826798797E-2</v>
      </c>
      <c r="AK20" s="16">
        <v>0</v>
      </c>
      <c r="AL20" s="16"/>
      <c r="AM20" s="16">
        <v>9.79306539769281E-2</v>
      </c>
      <c r="AN20" s="16">
        <v>6.1261057517632701E-2</v>
      </c>
      <c r="AO20" s="16">
        <v>6.2664579495188805E-2</v>
      </c>
      <c r="AP20" s="16"/>
      <c r="AQ20" s="16">
        <v>6.9283779000889306E-2</v>
      </c>
      <c r="AR20" s="16">
        <v>0.108787166504988</v>
      </c>
      <c r="AS20" s="16">
        <v>6.1481336797070997E-2</v>
      </c>
      <c r="AT20" s="16">
        <v>7.4263262940856195E-2</v>
      </c>
      <c r="AU20" s="16">
        <v>0.14125594960514401</v>
      </c>
      <c r="AV20" s="16"/>
      <c r="AW20" s="16">
        <v>9.0278593501132501E-2</v>
      </c>
      <c r="AX20" s="16">
        <v>6.0187901903114002E-2</v>
      </c>
      <c r="AY20" s="16">
        <v>6.0187901903114002E-2</v>
      </c>
      <c r="AZ20" s="16" t="s">
        <v>137</v>
      </c>
      <c r="BA20" s="16" t="s">
        <v>137</v>
      </c>
      <c r="BB20" s="16" t="s">
        <v>137</v>
      </c>
      <c r="BC20" s="16">
        <v>0.14558720567046601</v>
      </c>
      <c r="BD20" s="16">
        <v>0.230512819115578</v>
      </c>
      <c r="BE20" s="16">
        <v>0</v>
      </c>
      <c r="BF20" s="16"/>
      <c r="BG20" s="16">
        <v>6.0084851342149699E-2</v>
      </c>
      <c r="BH20" s="16">
        <v>0.16271213353456099</v>
      </c>
      <c r="BI20" s="16">
        <v>0.32997529566108103</v>
      </c>
      <c r="BJ20" s="16">
        <v>0.12608339355981801</v>
      </c>
      <c r="BK20" s="16">
        <v>6.0335117678894899E-2</v>
      </c>
      <c r="BL20" s="16">
        <v>0</v>
      </c>
      <c r="BM20" s="16"/>
      <c r="BN20" s="16">
        <v>0.17069178935824</v>
      </c>
      <c r="BO20" s="16">
        <v>5.8775409593310901E-2</v>
      </c>
      <c r="BP20" s="16">
        <v>5.7129768855326397E-2</v>
      </c>
      <c r="BQ20" s="16">
        <v>0.11896177311829299</v>
      </c>
      <c r="BR20" s="16">
        <v>2.76208200359781E-2</v>
      </c>
      <c r="BS20" s="16">
        <v>6.27019159753716E-2</v>
      </c>
      <c r="BT20" s="16"/>
      <c r="BU20" s="16">
        <v>8.4970102635951797E-2</v>
      </c>
      <c r="BV20" s="16">
        <v>7.0335892219541202E-2</v>
      </c>
      <c r="BW20" s="16"/>
      <c r="BX20" s="16">
        <v>8.1918986508265595E-2</v>
      </c>
      <c r="BY20" s="16">
        <v>7.9724050001572996E-2</v>
      </c>
      <c r="BZ20" s="16"/>
      <c r="CA20" s="16">
        <v>8.5768884233990803E-2</v>
      </c>
      <c r="CB20" s="16">
        <v>7.5297160687938805E-2</v>
      </c>
    </row>
    <row r="21" spans="2:80" x14ac:dyDescent="0.35">
      <c r="B21" s="17" t="s">
        <v>149</v>
      </c>
      <c r="C21" s="16">
        <v>6.6866794917592898E-2</v>
      </c>
      <c r="D21" s="16">
        <v>6.5169946123574699E-2</v>
      </c>
      <c r="E21" s="16">
        <v>6.8296624304321804E-2</v>
      </c>
      <c r="F21" s="16"/>
      <c r="G21" s="16">
        <v>4.9486074512780399E-2</v>
      </c>
      <c r="H21" s="16">
        <v>9.1491602757072202E-2</v>
      </c>
      <c r="I21" s="16">
        <v>6.0242611292022602E-2</v>
      </c>
      <c r="J21" s="16"/>
      <c r="K21" s="16">
        <v>6.7752873953350001E-2</v>
      </c>
      <c r="L21" s="16">
        <v>7.8000722313461904E-2</v>
      </c>
      <c r="M21" s="16">
        <v>6.9871813418029102E-2</v>
      </c>
      <c r="N21" s="16">
        <v>5.1594755408747098E-2</v>
      </c>
      <c r="O21" s="16"/>
      <c r="P21" s="16">
        <v>1.9531064860116801E-2</v>
      </c>
      <c r="Q21" s="16">
        <v>5.6567143551109103E-2</v>
      </c>
      <c r="R21" s="16">
        <v>9.2811063791884196E-2</v>
      </c>
      <c r="S21" s="16">
        <v>4.5371328044063998E-2</v>
      </c>
      <c r="T21" s="16">
        <v>2.5551143720304599E-2</v>
      </c>
      <c r="U21" s="16">
        <v>0.16284007046155899</v>
      </c>
      <c r="V21" s="16">
        <v>6.0737376167468098E-2</v>
      </c>
      <c r="W21" s="16">
        <v>9.1057656515917407E-2</v>
      </c>
      <c r="X21" s="16">
        <v>5.0376110414391197E-2</v>
      </c>
      <c r="Y21" s="16">
        <v>0.11510881790036</v>
      </c>
      <c r="Z21" s="16">
        <v>6.0524803260306299E-2</v>
      </c>
      <c r="AA21" s="16">
        <v>0</v>
      </c>
      <c r="AB21" s="16"/>
      <c r="AC21" s="16">
        <v>5.3587312010665002E-2</v>
      </c>
      <c r="AD21" s="16">
        <v>6.8437668793096804E-2</v>
      </c>
      <c r="AE21" s="16">
        <v>0.107149300534081</v>
      </c>
      <c r="AF21" s="16">
        <v>8.4420898057259205E-2</v>
      </c>
      <c r="AG21" s="16"/>
      <c r="AH21" s="16">
        <v>7.7033252927110302E-2</v>
      </c>
      <c r="AI21" s="16">
        <v>4.5252836200744898E-2</v>
      </c>
      <c r="AJ21" s="16">
        <v>5.5057953312327101E-2</v>
      </c>
      <c r="AK21" s="16">
        <v>0</v>
      </c>
      <c r="AL21" s="16"/>
      <c r="AM21" s="16">
        <v>7.8937499098228198E-2</v>
      </c>
      <c r="AN21" s="16">
        <v>4.9047458603932399E-2</v>
      </c>
      <c r="AO21" s="16">
        <v>8.4772607608144701E-2</v>
      </c>
      <c r="AP21" s="16"/>
      <c r="AQ21" s="16">
        <v>8.1893715594064095E-2</v>
      </c>
      <c r="AR21" s="16">
        <v>4.9660580673536001E-2</v>
      </c>
      <c r="AS21" s="16">
        <v>1.7992174095472199E-2</v>
      </c>
      <c r="AT21" s="16">
        <v>7.2093078064491001E-2</v>
      </c>
      <c r="AU21" s="16">
        <v>4.35098949034078E-2</v>
      </c>
      <c r="AV21" s="16"/>
      <c r="AW21" s="16">
        <v>4.1371799980969001E-2</v>
      </c>
      <c r="AX21" s="16">
        <v>7.2322428078608295E-2</v>
      </c>
      <c r="AY21" s="16">
        <v>7.2322428078608295E-2</v>
      </c>
      <c r="AZ21" s="16" t="s">
        <v>137</v>
      </c>
      <c r="BA21" s="16" t="s">
        <v>137</v>
      </c>
      <c r="BB21" s="16" t="s">
        <v>137</v>
      </c>
      <c r="BC21" s="16">
        <v>5.00961919829132E-2</v>
      </c>
      <c r="BD21" s="16">
        <v>0</v>
      </c>
      <c r="BE21" s="16">
        <v>0</v>
      </c>
      <c r="BF21" s="16"/>
      <c r="BG21" s="16">
        <v>6.6432528048923106E-2</v>
      </c>
      <c r="BH21" s="16">
        <v>0.14104611314409199</v>
      </c>
      <c r="BI21" s="16">
        <v>0</v>
      </c>
      <c r="BJ21" s="16">
        <v>5.0627318309672299E-2</v>
      </c>
      <c r="BK21" s="16">
        <v>3.0311521363801299E-2</v>
      </c>
      <c r="BL21" s="16">
        <v>0.194818292226448</v>
      </c>
      <c r="BM21" s="16"/>
      <c r="BN21" s="16">
        <v>2.53810765366006E-2</v>
      </c>
      <c r="BO21" s="16">
        <v>8.4437735685353399E-2</v>
      </c>
      <c r="BP21" s="16">
        <v>4.5311471061966098E-2</v>
      </c>
      <c r="BQ21" s="16">
        <v>0.10396748475164801</v>
      </c>
      <c r="BR21" s="16">
        <v>2.8997382434240101E-2</v>
      </c>
      <c r="BS21" s="16">
        <v>2.6219164466043301E-2</v>
      </c>
      <c r="BT21" s="16"/>
      <c r="BU21" s="16">
        <v>6.3937395948616901E-2</v>
      </c>
      <c r="BV21" s="16">
        <v>7.4383758701194694E-2</v>
      </c>
      <c r="BW21" s="16"/>
      <c r="BX21" s="16">
        <v>6.7235688161421198E-2</v>
      </c>
      <c r="BY21" s="16">
        <v>6.6466490026171304E-2</v>
      </c>
      <c r="BZ21" s="16"/>
      <c r="CA21" s="16">
        <v>6.7555189608057301E-2</v>
      </c>
      <c r="CB21" s="16">
        <v>6.6517622748018299E-2</v>
      </c>
    </row>
    <row r="22" spans="2:80" x14ac:dyDescent="0.35">
      <c r="B22" s="17" t="s">
        <v>152</v>
      </c>
      <c r="C22" s="16">
        <v>5.6096086557478698E-2</v>
      </c>
      <c r="D22" s="16">
        <v>6.6322871217925405E-2</v>
      </c>
      <c r="E22" s="16">
        <v>4.74786085059253E-2</v>
      </c>
      <c r="F22" s="16"/>
      <c r="G22" s="16">
        <v>0.13633394694356499</v>
      </c>
      <c r="H22" s="16">
        <v>5.2344948832849299E-2</v>
      </c>
      <c r="I22" s="16">
        <v>5.0744326702612301E-2</v>
      </c>
      <c r="J22" s="16"/>
      <c r="K22" s="16">
        <v>6.0095708817275099E-2</v>
      </c>
      <c r="L22" s="16">
        <v>5.3529782342008302E-2</v>
      </c>
      <c r="M22" s="16">
        <v>2.7990773033531102E-2</v>
      </c>
      <c r="N22" s="16">
        <v>6.8187721328862402E-2</v>
      </c>
      <c r="O22" s="16"/>
      <c r="P22" s="16">
        <v>3.6200299387359101E-2</v>
      </c>
      <c r="Q22" s="16">
        <v>4.0453928417579998E-2</v>
      </c>
      <c r="R22" s="16">
        <v>5.6871581849170502E-2</v>
      </c>
      <c r="S22" s="16">
        <v>2.85801995762789E-2</v>
      </c>
      <c r="T22" s="16">
        <v>5.2116498960101301E-2</v>
      </c>
      <c r="U22" s="16">
        <v>0.118937516672167</v>
      </c>
      <c r="V22" s="16">
        <v>2.04404590236314E-2</v>
      </c>
      <c r="W22" s="16">
        <v>4.1567330519085802E-2</v>
      </c>
      <c r="X22" s="16">
        <v>7.9529159334151001E-2</v>
      </c>
      <c r="Y22" s="16">
        <v>5.63086635955087E-2</v>
      </c>
      <c r="Z22" s="16">
        <v>2.9237530757094499E-2</v>
      </c>
      <c r="AA22" s="16">
        <v>0.22899975679204099</v>
      </c>
      <c r="AB22" s="16"/>
      <c r="AC22" s="16">
        <v>6.4639209243189E-2</v>
      </c>
      <c r="AD22" s="16">
        <v>6.8279605248761699E-2</v>
      </c>
      <c r="AE22" s="16">
        <v>4.33738117202934E-2</v>
      </c>
      <c r="AF22" s="16">
        <v>3.4916588207902902E-2</v>
      </c>
      <c r="AG22" s="16"/>
      <c r="AH22" s="16">
        <v>7.1332267598243307E-2</v>
      </c>
      <c r="AI22" s="16">
        <v>1.2693756160486401E-2</v>
      </c>
      <c r="AJ22" s="16">
        <v>0.100135863081869</v>
      </c>
      <c r="AK22" s="16">
        <v>0</v>
      </c>
      <c r="AL22" s="16"/>
      <c r="AM22" s="16">
        <v>4.2779471161825303E-2</v>
      </c>
      <c r="AN22" s="16">
        <v>8.3499192919767401E-2</v>
      </c>
      <c r="AO22" s="16">
        <v>0</v>
      </c>
      <c r="AP22" s="16"/>
      <c r="AQ22" s="16">
        <v>6.0036326463908503E-2</v>
      </c>
      <c r="AR22" s="16">
        <v>6.9209731959058607E-2</v>
      </c>
      <c r="AS22" s="16">
        <v>6.1818679151454302E-2</v>
      </c>
      <c r="AT22" s="16">
        <v>0</v>
      </c>
      <c r="AU22" s="16">
        <v>0</v>
      </c>
      <c r="AV22" s="16"/>
      <c r="AW22" s="16">
        <v>6.1327302875421402E-2</v>
      </c>
      <c r="AX22" s="16">
        <v>5.5542054296542097E-2</v>
      </c>
      <c r="AY22" s="16">
        <v>5.5542054296542097E-2</v>
      </c>
      <c r="AZ22" s="16" t="s">
        <v>137</v>
      </c>
      <c r="BA22" s="16" t="s">
        <v>137</v>
      </c>
      <c r="BB22" s="16" t="s">
        <v>137</v>
      </c>
      <c r="BC22" s="16">
        <v>0.10496476418223501</v>
      </c>
      <c r="BD22" s="16">
        <v>0.132659773703033</v>
      </c>
      <c r="BE22" s="16">
        <v>0</v>
      </c>
      <c r="BF22" s="16"/>
      <c r="BG22" s="16">
        <v>4.9962942990305403E-2</v>
      </c>
      <c r="BH22" s="16">
        <v>0.132661294706269</v>
      </c>
      <c r="BI22" s="16">
        <v>4.7451908378173702E-2</v>
      </c>
      <c r="BJ22" s="16">
        <v>6.1140084496020798E-2</v>
      </c>
      <c r="BK22" s="16">
        <v>2.9331416147994401E-2</v>
      </c>
      <c r="BL22" s="16">
        <v>0</v>
      </c>
      <c r="BM22" s="16"/>
      <c r="BN22" s="16">
        <v>6.8520899791427295E-2</v>
      </c>
      <c r="BO22" s="16">
        <v>5.5254122438504902E-2</v>
      </c>
      <c r="BP22" s="16">
        <v>7.3603096328250503E-2</v>
      </c>
      <c r="BQ22" s="16">
        <v>4.2331911736024699E-2</v>
      </c>
      <c r="BR22" s="16">
        <v>4.7401120263812498E-2</v>
      </c>
      <c r="BS22" s="16">
        <v>8.9344752533801294E-2</v>
      </c>
      <c r="BT22" s="16"/>
      <c r="BU22" s="16">
        <v>5.5123314501427899E-2</v>
      </c>
      <c r="BV22" s="16">
        <v>5.8592261504105798E-2</v>
      </c>
      <c r="BW22" s="16"/>
      <c r="BX22" s="16">
        <v>6.6040724278633195E-2</v>
      </c>
      <c r="BY22" s="16">
        <v>4.5304652477852599E-2</v>
      </c>
      <c r="BZ22" s="16"/>
      <c r="CA22" s="16">
        <v>6.4340741423075498E-2</v>
      </c>
      <c r="CB22" s="16">
        <v>4.6107399622637699E-2</v>
      </c>
    </row>
    <row r="23" spans="2:80" x14ac:dyDescent="0.35">
      <c r="B23" s="17" t="s">
        <v>98</v>
      </c>
      <c r="C23" s="16">
        <v>2.4743760057640798E-2</v>
      </c>
      <c r="D23" s="16">
        <v>1.40776042111934E-2</v>
      </c>
      <c r="E23" s="16">
        <v>3.3731468995788598E-2</v>
      </c>
      <c r="F23" s="16"/>
      <c r="G23" s="16">
        <v>2.41608810756366E-2</v>
      </c>
      <c r="H23" s="16">
        <v>3.4781417332428198E-2</v>
      </c>
      <c r="I23" s="16">
        <v>2.1510559388841301E-2</v>
      </c>
      <c r="J23" s="16"/>
      <c r="K23" s="16">
        <v>1.6121568937914801E-2</v>
      </c>
      <c r="L23" s="16">
        <v>2.7162397998836699E-2</v>
      </c>
      <c r="M23" s="16">
        <v>2.5025076324341901E-2</v>
      </c>
      <c r="N23" s="16">
        <v>3.4457251759974099E-2</v>
      </c>
      <c r="O23" s="16"/>
      <c r="P23" s="16">
        <v>1.8973046103786698E-2</v>
      </c>
      <c r="Q23" s="16">
        <v>0</v>
      </c>
      <c r="R23" s="16">
        <v>0</v>
      </c>
      <c r="S23" s="16">
        <v>2.6347205739976599E-2</v>
      </c>
      <c r="T23" s="16">
        <v>0</v>
      </c>
      <c r="U23" s="16">
        <v>4.1528637529085699E-2</v>
      </c>
      <c r="V23" s="16">
        <v>4.0313274812980901E-2</v>
      </c>
      <c r="W23" s="16">
        <v>0</v>
      </c>
      <c r="X23" s="16">
        <v>2.58024594828235E-2</v>
      </c>
      <c r="Y23" s="16">
        <v>4.0852328881453397E-2</v>
      </c>
      <c r="Z23" s="16">
        <v>5.8729320823076997E-2</v>
      </c>
      <c r="AA23" s="16">
        <v>0.118279011144359</v>
      </c>
      <c r="AB23" s="16"/>
      <c r="AC23" s="16">
        <v>4.0776946062284401E-2</v>
      </c>
      <c r="AD23" s="16">
        <v>1.32831556676315E-2</v>
      </c>
      <c r="AE23" s="16">
        <v>1.10642742622025E-2</v>
      </c>
      <c r="AF23" s="16">
        <v>4.1507761465595698E-2</v>
      </c>
      <c r="AG23" s="16"/>
      <c r="AH23" s="16">
        <v>2.4016058036495199E-2</v>
      </c>
      <c r="AI23" s="16">
        <v>4.0695693173839101E-2</v>
      </c>
      <c r="AJ23" s="16">
        <v>0</v>
      </c>
      <c r="AK23" s="16">
        <v>0</v>
      </c>
      <c r="AL23" s="16"/>
      <c r="AM23" s="16">
        <v>2.00489469543342E-2</v>
      </c>
      <c r="AN23" s="16">
        <v>3.1217603723605901E-2</v>
      </c>
      <c r="AO23" s="16">
        <v>2.9339895009159699E-2</v>
      </c>
      <c r="AP23" s="16"/>
      <c r="AQ23" s="16">
        <v>2.6708578662368601E-2</v>
      </c>
      <c r="AR23" s="16">
        <v>2.6100908480209899E-2</v>
      </c>
      <c r="AS23" s="16">
        <v>0</v>
      </c>
      <c r="AT23" s="16">
        <v>0</v>
      </c>
      <c r="AU23" s="16">
        <v>0</v>
      </c>
      <c r="AV23" s="16"/>
      <c r="AW23" s="16">
        <v>3.0666642740306699E-2</v>
      </c>
      <c r="AX23" s="16">
        <v>2.0571364700707501E-2</v>
      </c>
      <c r="AY23" s="16">
        <v>2.0571364700707501E-2</v>
      </c>
      <c r="AZ23" s="16" t="s">
        <v>137</v>
      </c>
      <c r="BA23" s="16" t="s">
        <v>137</v>
      </c>
      <c r="BB23" s="16" t="s">
        <v>137</v>
      </c>
      <c r="BC23" s="16">
        <v>0</v>
      </c>
      <c r="BD23" s="16">
        <v>4.70342595769409E-2</v>
      </c>
      <c r="BE23" s="16">
        <v>0</v>
      </c>
      <c r="BF23" s="16"/>
      <c r="BG23" s="16">
        <v>2.5929788535959501E-2</v>
      </c>
      <c r="BH23" s="16">
        <v>0</v>
      </c>
      <c r="BI23" s="16">
        <v>8.8248901281620898E-2</v>
      </c>
      <c r="BJ23" s="16">
        <v>0</v>
      </c>
      <c r="BK23" s="16">
        <v>3.1233662385285299E-2</v>
      </c>
      <c r="BL23" s="16">
        <v>0</v>
      </c>
      <c r="BM23" s="16"/>
      <c r="BN23" s="16">
        <v>0</v>
      </c>
      <c r="BO23" s="16">
        <v>3.2541507031277797E-2</v>
      </c>
      <c r="BP23" s="16">
        <v>0</v>
      </c>
      <c r="BQ23" s="16">
        <v>1.7005260409294402E-2</v>
      </c>
      <c r="BR23" s="16">
        <v>3.5971560713327598E-2</v>
      </c>
      <c r="BS23" s="16">
        <v>6.0645966493606901E-2</v>
      </c>
      <c r="BT23" s="16"/>
      <c r="BU23" s="16">
        <v>2.31807754080183E-2</v>
      </c>
      <c r="BV23" s="16">
        <v>2.8754445911621698E-2</v>
      </c>
      <c r="BW23" s="16"/>
      <c r="BX23" s="16">
        <v>2.54747294022717E-2</v>
      </c>
      <c r="BY23" s="16">
        <v>2.3950547904720398E-2</v>
      </c>
      <c r="BZ23" s="16"/>
      <c r="CA23" s="16">
        <v>2.19767032752833E-2</v>
      </c>
      <c r="CB23" s="16">
        <v>2.4822870245147399E-2</v>
      </c>
    </row>
    <row r="24" spans="2:80" x14ac:dyDescent="0.35">
      <c r="B24" s="17" t="s">
        <v>154</v>
      </c>
      <c r="C24" s="18">
        <v>3.8771951759267502E-2</v>
      </c>
      <c r="D24" s="18">
        <v>4.90609455675943E-2</v>
      </c>
      <c r="E24" s="18">
        <v>3.0102053911633401E-2</v>
      </c>
      <c r="F24" s="18"/>
      <c r="G24" s="18">
        <v>6.0189657209502999E-2</v>
      </c>
      <c r="H24" s="18">
        <v>1.37154354499282E-2</v>
      </c>
      <c r="I24" s="18">
        <v>4.5206295595467703E-2</v>
      </c>
      <c r="J24" s="18"/>
      <c r="K24" s="18">
        <v>5.2235472459878599E-2</v>
      </c>
      <c r="L24" s="18">
        <v>2.6730197843151299E-2</v>
      </c>
      <c r="M24" s="18">
        <v>7.5606134332711697E-2</v>
      </c>
      <c r="N24" s="18">
        <v>1.44682444074402E-2</v>
      </c>
      <c r="O24" s="18"/>
      <c r="P24" s="18">
        <v>5.4432318952919001E-2</v>
      </c>
      <c r="Q24" s="18">
        <v>5.4335169827950801E-2</v>
      </c>
      <c r="R24" s="18">
        <v>3.6350188254976802E-2</v>
      </c>
      <c r="S24" s="18">
        <v>4.3011726306812097E-2</v>
      </c>
      <c r="T24" s="18">
        <v>5.2066664889782302E-2</v>
      </c>
      <c r="U24" s="18">
        <v>4.2209039071690699E-2</v>
      </c>
      <c r="V24" s="18">
        <v>1.9856458120205301E-2</v>
      </c>
      <c r="W24" s="18">
        <v>0</v>
      </c>
      <c r="X24" s="18">
        <v>1.3582188379954299E-2</v>
      </c>
      <c r="Y24" s="18">
        <v>7.9233605372480601E-2</v>
      </c>
      <c r="Z24" s="18">
        <v>0</v>
      </c>
      <c r="AA24" s="18">
        <v>0</v>
      </c>
      <c r="AB24" s="18"/>
      <c r="AC24" s="18">
        <v>2.6537898857372299E-2</v>
      </c>
      <c r="AD24" s="18">
        <v>4.4037912069270699E-2</v>
      </c>
      <c r="AE24" s="18">
        <v>3.6651045983953197E-2</v>
      </c>
      <c r="AF24" s="18">
        <v>7.4923335107876202E-2</v>
      </c>
      <c r="AG24" s="18"/>
      <c r="AH24" s="18">
        <v>2.5661781683124801E-2</v>
      </c>
      <c r="AI24" s="18">
        <v>7.9264338171519996E-2</v>
      </c>
      <c r="AJ24" s="18">
        <v>3.2150651305652901E-2</v>
      </c>
      <c r="AK24" s="18">
        <v>0</v>
      </c>
      <c r="AL24" s="18"/>
      <c r="AM24" s="18">
        <v>3.5397542828024001E-2</v>
      </c>
      <c r="AN24" s="18">
        <v>4.4218289667227503E-2</v>
      </c>
      <c r="AO24" s="18">
        <v>3.9592026972297203E-2</v>
      </c>
      <c r="AP24" s="18"/>
      <c r="AQ24" s="18">
        <v>3.7488028654349997E-2</v>
      </c>
      <c r="AR24" s="18">
        <v>2.6102536392472401E-2</v>
      </c>
      <c r="AS24" s="18">
        <v>9.0322828440670605E-2</v>
      </c>
      <c r="AT24" s="18">
        <v>0</v>
      </c>
      <c r="AU24" s="18">
        <v>5.3418870058910203E-2</v>
      </c>
      <c r="AV24" s="18"/>
      <c r="AW24" s="18">
        <v>3.3090968308400401E-2</v>
      </c>
      <c r="AX24" s="18">
        <v>4.3860663234309698E-2</v>
      </c>
      <c r="AY24" s="18">
        <v>4.3860663234309698E-2</v>
      </c>
      <c r="AZ24" s="18" t="s">
        <v>137</v>
      </c>
      <c r="BA24" s="18" t="s">
        <v>137</v>
      </c>
      <c r="BB24" s="18" t="s">
        <v>137</v>
      </c>
      <c r="BC24" s="18">
        <v>0</v>
      </c>
      <c r="BD24" s="18">
        <v>3.5446661295911001E-2</v>
      </c>
      <c r="BE24" s="18">
        <v>0</v>
      </c>
      <c r="BF24" s="18"/>
      <c r="BG24" s="18">
        <v>4.3376207115929502E-2</v>
      </c>
      <c r="BH24" s="18">
        <v>0</v>
      </c>
      <c r="BI24" s="18">
        <v>6.1428507966357598E-2</v>
      </c>
      <c r="BJ24" s="18">
        <v>0</v>
      </c>
      <c r="BK24" s="18">
        <v>2.5451800750760301E-2</v>
      </c>
      <c r="BL24" s="18">
        <v>0.23703333886826899</v>
      </c>
      <c r="BM24" s="18"/>
      <c r="BN24" s="18">
        <v>0</v>
      </c>
      <c r="BO24" s="18">
        <v>6.6581161235135897E-2</v>
      </c>
      <c r="BP24" s="18">
        <v>4.3094658371200099E-2</v>
      </c>
      <c r="BQ24" s="18">
        <v>2.08261817343557E-2</v>
      </c>
      <c r="BR24" s="18">
        <v>2.93794785425486E-2</v>
      </c>
      <c r="BS24" s="18">
        <v>5.3802313312675903E-2</v>
      </c>
      <c r="BT24" s="18"/>
      <c r="BU24" s="18">
        <v>3.9134926037269598E-2</v>
      </c>
      <c r="BV24" s="18">
        <v>3.7840544145959401E-2</v>
      </c>
      <c r="BW24" s="18"/>
      <c r="BX24" s="18">
        <v>3.3948213109176201E-2</v>
      </c>
      <c r="BY24" s="18">
        <v>4.4006436827443603E-2</v>
      </c>
      <c r="BZ24" s="18"/>
      <c r="CA24" s="18">
        <v>3.8590685210860898E-2</v>
      </c>
      <c r="CB24" s="18">
        <v>3.9303484382475898E-2</v>
      </c>
    </row>
    <row r="25" spans="2:80" x14ac:dyDescent="0.35">
      <c r="B25" s="15" t="s">
        <v>501</v>
      </c>
    </row>
    <row r="26" spans="2:80" x14ac:dyDescent="0.35">
      <c r="B26" t="s">
        <v>101</v>
      </c>
    </row>
    <row r="27" spans="2:80" x14ac:dyDescent="0.35">
      <c r="B27" t="s">
        <v>102</v>
      </c>
    </row>
    <row r="29" spans="2:80" x14ac:dyDescent="0.35">
      <c r="B29"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B29"/>
  <sheetViews>
    <sheetView showGridLines="0" topLeftCell="A10" workbookViewId="0">
      <pane xSplit="2" topLeftCell="C1" activePane="topRight" state="frozen"/>
      <selection pane="topRight" activeCell="B19" sqref="B19"/>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310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ht="29" x14ac:dyDescent="0.35">
      <c r="B9" s="17" t="s">
        <v>308</v>
      </c>
      <c r="C9" s="16">
        <v>0.27416545872159198</v>
      </c>
      <c r="D9" s="16">
        <v>0.23819381058001701</v>
      </c>
      <c r="E9" s="16">
        <v>0.304476538756074</v>
      </c>
      <c r="F9" s="16"/>
      <c r="G9" s="16">
        <v>7.91288974408587E-2</v>
      </c>
      <c r="H9" s="16">
        <v>0.189402266147705</v>
      </c>
      <c r="I9" s="16">
        <v>0.317860862328469</v>
      </c>
      <c r="J9" s="16"/>
      <c r="K9" s="16">
        <v>0.268689211867358</v>
      </c>
      <c r="L9" s="16">
        <v>0.229889258704703</v>
      </c>
      <c r="M9" s="16">
        <v>0.26934015512675602</v>
      </c>
      <c r="N9" s="16">
        <v>0.33083298201859401</v>
      </c>
      <c r="O9" s="16"/>
      <c r="P9" s="16">
        <v>0.28005715854031299</v>
      </c>
      <c r="Q9" s="16">
        <v>0.25098225970963201</v>
      </c>
      <c r="R9" s="16">
        <v>0.318036595300067</v>
      </c>
      <c r="S9" s="16">
        <v>0.25310683641728898</v>
      </c>
      <c r="T9" s="16">
        <v>0.18275492758378201</v>
      </c>
      <c r="U9" s="16">
        <v>0.312670418092591</v>
      </c>
      <c r="V9" s="16">
        <v>0.18443708204939699</v>
      </c>
      <c r="W9" s="16">
        <v>0.419780885166402</v>
      </c>
      <c r="X9" s="16">
        <v>0.295181639563311</v>
      </c>
      <c r="Y9" s="16">
        <v>0.23975763313996401</v>
      </c>
      <c r="Z9" s="16">
        <v>0.31888638767146898</v>
      </c>
      <c r="AA9" s="16">
        <v>0.44047404199402901</v>
      </c>
      <c r="AB9" s="16"/>
      <c r="AC9" s="16">
        <v>0.25771530067491999</v>
      </c>
      <c r="AD9" s="16">
        <v>0.276833982300212</v>
      </c>
      <c r="AE9" s="16">
        <v>0.245414091035217</v>
      </c>
      <c r="AF9" s="16">
        <v>0.213778022047799</v>
      </c>
      <c r="AG9" s="16"/>
      <c r="AH9" s="16">
        <v>0.30095051724969801</v>
      </c>
      <c r="AI9" s="16">
        <v>0.232099381557517</v>
      </c>
      <c r="AJ9" s="16">
        <v>0.19235261935581099</v>
      </c>
      <c r="AK9" s="16">
        <v>0.19915604383899499</v>
      </c>
      <c r="AL9" s="16"/>
      <c r="AM9" s="16">
        <v>0.27472801054184498</v>
      </c>
      <c r="AN9" s="16">
        <v>0.27199993657937299</v>
      </c>
      <c r="AO9" s="16">
        <v>0.22163801039471401</v>
      </c>
      <c r="AP9" s="16"/>
      <c r="AQ9" s="16">
        <v>0.28870597079378502</v>
      </c>
      <c r="AR9" s="16">
        <v>0.24537944679338</v>
      </c>
      <c r="AS9" s="16">
        <v>0.28201529560189798</v>
      </c>
      <c r="AT9" s="16">
        <v>0.25958361531544899</v>
      </c>
      <c r="AU9" s="16">
        <v>0.15235866591750599</v>
      </c>
      <c r="AV9" s="16"/>
      <c r="AW9" s="16">
        <v>0.41767070510395099</v>
      </c>
      <c r="AX9" s="16">
        <v>0.29670094157778998</v>
      </c>
      <c r="AY9" s="16">
        <v>0.29670094157778998</v>
      </c>
      <c r="AZ9" s="16" t="s">
        <v>137</v>
      </c>
      <c r="BA9" s="16" t="s">
        <v>137</v>
      </c>
      <c r="BB9" s="16" t="s">
        <v>137</v>
      </c>
      <c r="BC9" s="16">
        <v>0.11510559473731399</v>
      </c>
      <c r="BD9" s="16">
        <v>0.155153111123533</v>
      </c>
      <c r="BE9" s="16">
        <v>0.13215610954128801</v>
      </c>
      <c r="BF9" s="16"/>
      <c r="BG9" s="16">
        <v>0.27065055982046199</v>
      </c>
      <c r="BH9" s="16">
        <v>0.21900504565875401</v>
      </c>
      <c r="BI9" s="16">
        <v>0.24192198104384999</v>
      </c>
      <c r="BJ9" s="16">
        <v>0.26343926285387198</v>
      </c>
      <c r="BK9" s="16">
        <v>0.39405989435961197</v>
      </c>
      <c r="BL9" s="16">
        <v>0.40299371493136399</v>
      </c>
      <c r="BM9" s="16"/>
      <c r="BN9" s="16">
        <v>0.29889379808210298</v>
      </c>
      <c r="BO9" s="16">
        <v>0.26524504352315997</v>
      </c>
      <c r="BP9" s="16">
        <v>0.22147084437011699</v>
      </c>
      <c r="BQ9" s="16">
        <v>0.32189381118909</v>
      </c>
      <c r="BR9" s="16">
        <v>0.23612550316547301</v>
      </c>
      <c r="BS9" s="16">
        <v>0.27531745836173299</v>
      </c>
      <c r="BT9" s="16"/>
      <c r="BU9" s="16">
        <v>0.30771062827904999</v>
      </c>
      <c r="BV9" s="16">
        <v>0.18808711044991899</v>
      </c>
      <c r="BW9" s="16"/>
      <c r="BX9" s="16">
        <v>0.34519510911152501</v>
      </c>
      <c r="BY9" s="16">
        <v>0.19708755891521701</v>
      </c>
      <c r="BZ9" s="16"/>
      <c r="CA9" s="16">
        <v>0.24447904427706099</v>
      </c>
      <c r="CB9" s="16">
        <v>0.31384413439501402</v>
      </c>
    </row>
    <row r="10" spans="2:80" ht="29" x14ac:dyDescent="0.35">
      <c r="B10" s="17" t="s">
        <v>303</v>
      </c>
      <c r="C10" s="16">
        <v>0.22960009726973499</v>
      </c>
      <c r="D10" s="16">
        <v>0.296513819091346</v>
      </c>
      <c r="E10" s="16">
        <v>0.173216048099748</v>
      </c>
      <c r="F10" s="16"/>
      <c r="G10" s="16">
        <v>0.34602294785272403</v>
      </c>
      <c r="H10" s="16">
        <v>0.25951974216389101</v>
      </c>
      <c r="I10" s="16">
        <v>0.210276010439648</v>
      </c>
      <c r="J10" s="16"/>
      <c r="K10" s="16">
        <v>0.24526714313328801</v>
      </c>
      <c r="L10" s="16">
        <v>0.26238136562227099</v>
      </c>
      <c r="M10" s="16">
        <v>0.13336004272089</v>
      </c>
      <c r="N10" s="16">
        <v>0.22023697701136899</v>
      </c>
      <c r="O10" s="16"/>
      <c r="P10" s="16">
        <v>0.249093803524705</v>
      </c>
      <c r="Q10" s="16">
        <v>0.32347687814626502</v>
      </c>
      <c r="R10" s="16">
        <v>0.204167454894332</v>
      </c>
      <c r="S10" s="16">
        <v>0.29144328260764102</v>
      </c>
      <c r="T10" s="16">
        <v>0.25361063000213402</v>
      </c>
      <c r="U10" s="16">
        <v>0.18220781284202001</v>
      </c>
      <c r="V10" s="16">
        <v>9.9604656957725302E-2</v>
      </c>
      <c r="W10" s="16">
        <v>0.174668758810434</v>
      </c>
      <c r="X10" s="16">
        <v>0.21802030789192101</v>
      </c>
      <c r="Y10" s="16">
        <v>0.250591248487885</v>
      </c>
      <c r="Z10" s="16">
        <v>0.22068440073715001</v>
      </c>
      <c r="AA10" s="16">
        <v>0.100510892310283</v>
      </c>
      <c r="AB10" s="16"/>
      <c r="AC10" s="16">
        <v>0.21658755739924901</v>
      </c>
      <c r="AD10" s="16">
        <v>0.230674212746172</v>
      </c>
      <c r="AE10" s="16">
        <v>0.28466697489402398</v>
      </c>
      <c r="AF10" s="16">
        <v>0.26959139501233897</v>
      </c>
      <c r="AG10" s="16"/>
      <c r="AH10" s="16">
        <v>0.202317718244307</v>
      </c>
      <c r="AI10" s="16">
        <v>0.25557404354008301</v>
      </c>
      <c r="AJ10" s="16">
        <v>0.34123377058135601</v>
      </c>
      <c r="AK10" s="16">
        <v>0.341323873093695</v>
      </c>
      <c r="AL10" s="16"/>
      <c r="AM10" s="16">
        <v>0.24093783789373499</v>
      </c>
      <c r="AN10" s="16">
        <v>0.23392775189180301</v>
      </c>
      <c r="AO10" s="16">
        <v>0.117513007216322</v>
      </c>
      <c r="AP10" s="16"/>
      <c r="AQ10" s="16">
        <v>0.23726126560274699</v>
      </c>
      <c r="AR10" s="16">
        <v>0.18701416396189299</v>
      </c>
      <c r="AS10" s="16">
        <v>0.30535558053230999</v>
      </c>
      <c r="AT10" s="16">
        <v>0.137661357564343</v>
      </c>
      <c r="AU10" s="16">
        <v>0.29130474659300298</v>
      </c>
      <c r="AV10" s="16"/>
      <c r="AW10" s="16">
        <v>0.177075238106429</v>
      </c>
      <c r="AX10" s="16">
        <v>0.18387080694028901</v>
      </c>
      <c r="AY10" s="16">
        <v>0.18387080694028901</v>
      </c>
      <c r="AZ10" s="16" t="s">
        <v>137</v>
      </c>
      <c r="BA10" s="16" t="s">
        <v>137</v>
      </c>
      <c r="BB10" s="16" t="s">
        <v>137</v>
      </c>
      <c r="BC10" s="16">
        <v>0.26376071262918999</v>
      </c>
      <c r="BD10" s="16">
        <v>0.21898163783470101</v>
      </c>
      <c r="BE10" s="16">
        <v>0.22005509535182299</v>
      </c>
      <c r="BF10" s="16"/>
      <c r="BG10" s="16">
        <v>0.231876242976853</v>
      </c>
      <c r="BH10" s="16">
        <v>0.25054132923308098</v>
      </c>
      <c r="BI10" s="16">
        <v>0.275928188439439</v>
      </c>
      <c r="BJ10" s="16">
        <v>0.18650817642925599</v>
      </c>
      <c r="BK10" s="16">
        <v>0.21487302719375601</v>
      </c>
      <c r="BL10" s="16">
        <v>0.188571505821645</v>
      </c>
      <c r="BM10" s="16"/>
      <c r="BN10" s="16">
        <v>0.209824253283031</v>
      </c>
      <c r="BO10" s="16">
        <v>0.23422089571445601</v>
      </c>
      <c r="BP10" s="16">
        <v>0.235405195443291</v>
      </c>
      <c r="BQ10" s="16">
        <v>0.186349505813352</v>
      </c>
      <c r="BR10" s="16">
        <v>0.29951691339637998</v>
      </c>
      <c r="BS10" s="16">
        <v>0.21117428207390401</v>
      </c>
      <c r="BT10" s="16"/>
      <c r="BU10" s="16">
        <v>0.205794309789326</v>
      </c>
      <c r="BV10" s="16">
        <v>0.29068677212198502</v>
      </c>
      <c r="BW10" s="16"/>
      <c r="BX10" s="16">
        <v>0.19197686502865199</v>
      </c>
      <c r="BY10" s="16">
        <v>0.270426987295947</v>
      </c>
      <c r="BZ10" s="16"/>
      <c r="CA10" s="16">
        <v>0.23517639236393101</v>
      </c>
      <c r="CB10" s="16">
        <v>0.22433859274825599</v>
      </c>
    </row>
    <row r="11" spans="2:80" x14ac:dyDescent="0.35">
      <c r="B11" s="17" t="s">
        <v>149</v>
      </c>
      <c r="C11" s="16">
        <v>0.22510035324571201</v>
      </c>
      <c r="D11" s="16">
        <v>0.247985153089674</v>
      </c>
      <c r="E11" s="16">
        <v>0.205816749755725</v>
      </c>
      <c r="F11" s="16"/>
      <c r="G11" s="16">
        <v>0.19481582682703499</v>
      </c>
      <c r="H11" s="16">
        <v>0.20048167961917401</v>
      </c>
      <c r="I11" s="16">
        <v>0.23563012009311199</v>
      </c>
      <c r="J11" s="16"/>
      <c r="K11" s="16">
        <v>0.23950386657914599</v>
      </c>
      <c r="L11" s="16">
        <v>0.23442401411333399</v>
      </c>
      <c r="M11" s="16">
        <v>0.164332739511969</v>
      </c>
      <c r="N11" s="16">
        <v>0.226396416569006</v>
      </c>
      <c r="O11" s="16"/>
      <c r="P11" s="16">
        <v>0.33021928687445501</v>
      </c>
      <c r="Q11" s="16">
        <v>0.204412518106007</v>
      </c>
      <c r="R11" s="16">
        <v>0.13021907815877701</v>
      </c>
      <c r="S11" s="16">
        <v>0.26498404156448402</v>
      </c>
      <c r="T11" s="16">
        <v>0.17658694529567301</v>
      </c>
      <c r="U11" s="16">
        <v>0.230356847491826</v>
      </c>
      <c r="V11" s="16">
        <v>0.24175856156050099</v>
      </c>
      <c r="W11" s="16">
        <v>0.13626395915614001</v>
      </c>
      <c r="X11" s="16">
        <v>0.193844709140259</v>
      </c>
      <c r="Y11" s="16">
        <v>0.247802437095443</v>
      </c>
      <c r="Z11" s="16">
        <v>0.25624327583593398</v>
      </c>
      <c r="AA11" s="16">
        <v>0.107557361918798</v>
      </c>
      <c r="AB11" s="16"/>
      <c r="AC11" s="16">
        <v>0.19883953832500301</v>
      </c>
      <c r="AD11" s="16">
        <v>0.27645101258494298</v>
      </c>
      <c r="AE11" s="16">
        <v>0.20783281842053999</v>
      </c>
      <c r="AF11" s="16">
        <v>0.182342524414214</v>
      </c>
      <c r="AG11" s="16"/>
      <c r="AH11" s="16">
        <v>0.23815748413962301</v>
      </c>
      <c r="AI11" s="16">
        <v>0.16196614610170701</v>
      </c>
      <c r="AJ11" s="16">
        <v>0.30129427081516003</v>
      </c>
      <c r="AK11" s="16">
        <v>0.43553272517580999</v>
      </c>
      <c r="AL11" s="16"/>
      <c r="AM11" s="16">
        <v>0.24055271517722901</v>
      </c>
      <c r="AN11" s="16">
        <v>0.21710799437317099</v>
      </c>
      <c r="AO11" s="16">
        <v>0.16091049678099201</v>
      </c>
      <c r="AP11" s="16"/>
      <c r="AQ11" s="16">
        <v>0.24906939939898501</v>
      </c>
      <c r="AR11" s="16">
        <v>0.19361177652456399</v>
      </c>
      <c r="AS11" s="16">
        <v>0.19623534050629601</v>
      </c>
      <c r="AT11" s="16">
        <v>0.38419931391615098</v>
      </c>
      <c r="AU11" s="16">
        <v>0.259664976671172</v>
      </c>
      <c r="AV11" s="16"/>
      <c r="AW11" s="16">
        <v>0.16489832997019499</v>
      </c>
      <c r="AX11" s="16">
        <v>0.22818959194917399</v>
      </c>
      <c r="AY11" s="16">
        <v>0.22818959194917399</v>
      </c>
      <c r="AZ11" s="16" t="s">
        <v>137</v>
      </c>
      <c r="BA11" s="16" t="s">
        <v>137</v>
      </c>
      <c r="BB11" s="16" t="s">
        <v>137</v>
      </c>
      <c r="BC11" s="16">
        <v>0.37634160282912399</v>
      </c>
      <c r="BD11" s="16">
        <v>0.16228924800321901</v>
      </c>
      <c r="BE11" s="16">
        <v>0.226014261823376</v>
      </c>
      <c r="BF11" s="16"/>
      <c r="BG11" s="16">
        <v>0.24061292185904501</v>
      </c>
      <c r="BH11" s="16">
        <v>0.182009513525138</v>
      </c>
      <c r="BI11" s="16">
        <v>0.16430794990382</v>
      </c>
      <c r="BJ11" s="16">
        <v>0.22523082492087601</v>
      </c>
      <c r="BK11" s="16">
        <v>0.12702817409095499</v>
      </c>
      <c r="BL11" s="16">
        <v>0.188571505821645</v>
      </c>
      <c r="BM11" s="16"/>
      <c r="BN11" s="16">
        <v>0.23994800530313401</v>
      </c>
      <c r="BO11" s="16">
        <v>0.239309344875167</v>
      </c>
      <c r="BP11" s="16">
        <v>0.18474295830301601</v>
      </c>
      <c r="BQ11" s="16">
        <v>0.20916412886108501</v>
      </c>
      <c r="BR11" s="16">
        <v>0.206944952371823</v>
      </c>
      <c r="BS11" s="16">
        <v>0.286679272408422</v>
      </c>
      <c r="BT11" s="16"/>
      <c r="BU11" s="16">
        <v>0.20428715464120401</v>
      </c>
      <c r="BV11" s="16">
        <v>0.27850791629462102</v>
      </c>
      <c r="BW11" s="16"/>
      <c r="BX11" s="16">
        <v>0.22462916170159999</v>
      </c>
      <c r="BY11" s="16">
        <v>0.22561166724525</v>
      </c>
      <c r="BZ11" s="16"/>
      <c r="CA11" s="16">
        <v>0.25193879902081501</v>
      </c>
      <c r="CB11" s="16">
        <v>0.19291596146037601</v>
      </c>
    </row>
    <row r="12" spans="2:80" x14ac:dyDescent="0.35">
      <c r="B12" s="17" t="s">
        <v>140</v>
      </c>
      <c r="C12" s="16">
        <v>0.214258401966822</v>
      </c>
      <c r="D12" s="16">
        <v>0.25541805796370398</v>
      </c>
      <c r="E12" s="16">
        <v>0.17957570902478401</v>
      </c>
      <c r="F12" s="16"/>
      <c r="G12" s="16">
        <v>0.35704002416658698</v>
      </c>
      <c r="H12" s="16">
        <v>0.26739678844341402</v>
      </c>
      <c r="I12" s="16">
        <v>0.185183973389491</v>
      </c>
      <c r="J12" s="16"/>
      <c r="K12" s="16">
        <v>0.27054734624341997</v>
      </c>
      <c r="L12" s="16">
        <v>0.20781539247566</v>
      </c>
      <c r="M12" s="16">
        <v>0.22361331187676201</v>
      </c>
      <c r="N12" s="16">
        <v>0.13685623279815701</v>
      </c>
      <c r="O12" s="16"/>
      <c r="P12" s="16">
        <v>0.234210819956961</v>
      </c>
      <c r="Q12" s="16">
        <v>0.17626506588056901</v>
      </c>
      <c r="R12" s="16">
        <v>0.18474977464179099</v>
      </c>
      <c r="S12" s="16">
        <v>0.246929512924081</v>
      </c>
      <c r="T12" s="16">
        <v>0.17346874097630799</v>
      </c>
      <c r="U12" s="16">
        <v>0.21742690091653299</v>
      </c>
      <c r="V12" s="16">
        <v>0.20215007339750299</v>
      </c>
      <c r="W12" s="16">
        <v>0.12834096367839401</v>
      </c>
      <c r="X12" s="16">
        <v>0.21595729128491001</v>
      </c>
      <c r="Y12" s="16">
        <v>0.28746777156577802</v>
      </c>
      <c r="Z12" s="16">
        <v>0.182181880512364</v>
      </c>
      <c r="AA12" s="16">
        <v>0.33368958494281298</v>
      </c>
      <c r="AB12" s="16"/>
      <c r="AC12" s="16">
        <v>0.18525350437494101</v>
      </c>
      <c r="AD12" s="16">
        <v>0.20846352952160099</v>
      </c>
      <c r="AE12" s="16">
        <v>0.26373004868587402</v>
      </c>
      <c r="AF12" s="16">
        <v>0.31693600006050399</v>
      </c>
      <c r="AG12" s="16"/>
      <c r="AH12" s="16">
        <v>0.17135190635196501</v>
      </c>
      <c r="AI12" s="16">
        <v>0.25436571385896001</v>
      </c>
      <c r="AJ12" s="16">
        <v>0.37764119038913002</v>
      </c>
      <c r="AK12" s="16">
        <v>0.33374024260735402</v>
      </c>
      <c r="AL12" s="16"/>
      <c r="AM12" s="16">
        <v>0.20559875229958899</v>
      </c>
      <c r="AN12" s="16">
        <v>0.23668303280495101</v>
      </c>
      <c r="AO12" s="16">
        <v>0.172383757526856</v>
      </c>
      <c r="AP12" s="16"/>
      <c r="AQ12" s="16">
        <v>0.200012388839026</v>
      </c>
      <c r="AR12" s="16">
        <v>0.161629371157609</v>
      </c>
      <c r="AS12" s="16">
        <v>0.369726027858503</v>
      </c>
      <c r="AT12" s="16">
        <v>0</v>
      </c>
      <c r="AU12" s="16">
        <v>0.224737374310361</v>
      </c>
      <c r="AV12" s="16"/>
      <c r="AW12" s="16">
        <v>0.14702262953513701</v>
      </c>
      <c r="AX12" s="16">
        <v>0.17434320162990299</v>
      </c>
      <c r="AY12" s="16">
        <v>0.17434320162990299</v>
      </c>
      <c r="AZ12" s="16" t="s">
        <v>137</v>
      </c>
      <c r="BA12" s="16" t="s">
        <v>137</v>
      </c>
      <c r="BB12" s="16" t="s">
        <v>137</v>
      </c>
      <c r="BC12" s="16">
        <v>0.171709531454348</v>
      </c>
      <c r="BD12" s="16">
        <v>0.29880591037510301</v>
      </c>
      <c r="BE12" s="16">
        <v>0.102984837788716</v>
      </c>
      <c r="BF12" s="16"/>
      <c r="BG12" s="16">
        <v>0.20962672179303299</v>
      </c>
      <c r="BH12" s="16">
        <v>0.38054391753713501</v>
      </c>
      <c r="BI12" s="16">
        <v>8.2706334403983103E-2</v>
      </c>
      <c r="BJ12" s="16">
        <v>0.20002794514245001</v>
      </c>
      <c r="BK12" s="16">
        <v>0.22802586779376899</v>
      </c>
      <c r="BL12" s="16">
        <v>0</v>
      </c>
      <c r="BM12" s="16"/>
      <c r="BN12" s="16">
        <v>0.21513085810378599</v>
      </c>
      <c r="BO12" s="16">
        <v>0.21600560118529399</v>
      </c>
      <c r="BP12" s="16">
        <v>0.24994307751504899</v>
      </c>
      <c r="BQ12" s="16">
        <v>0.17850583446321</v>
      </c>
      <c r="BR12" s="16">
        <v>0.24871569131399601</v>
      </c>
      <c r="BS12" s="16">
        <v>0.17808559968666701</v>
      </c>
      <c r="BT12" s="16"/>
      <c r="BU12" s="16">
        <v>0.205865437064262</v>
      </c>
      <c r="BV12" s="16">
        <v>0.235795110990665</v>
      </c>
      <c r="BW12" s="16"/>
      <c r="BX12" s="16">
        <v>0.198776167799704</v>
      </c>
      <c r="BY12" s="16">
        <v>0.23105896465241699</v>
      </c>
      <c r="BZ12" s="16"/>
      <c r="CA12" s="16">
        <v>0.20934291773969099</v>
      </c>
      <c r="CB12" s="16">
        <v>0.22214502761128299</v>
      </c>
    </row>
    <row r="13" spans="2:80" x14ac:dyDescent="0.35">
      <c r="B13" s="17" t="s">
        <v>301</v>
      </c>
      <c r="C13" s="16">
        <v>0.197832889208896</v>
      </c>
      <c r="D13" s="16">
        <v>0.22529736077399301</v>
      </c>
      <c r="E13" s="16">
        <v>0.17469027999516101</v>
      </c>
      <c r="F13" s="16"/>
      <c r="G13" s="16">
        <v>0.31840047555128098</v>
      </c>
      <c r="H13" s="16">
        <v>0.22827792479658601</v>
      </c>
      <c r="I13" s="16">
        <v>0.17799728449520499</v>
      </c>
      <c r="J13" s="16"/>
      <c r="K13" s="16">
        <v>0.150088795844637</v>
      </c>
      <c r="L13" s="16">
        <v>0.22114816708241999</v>
      </c>
      <c r="M13" s="16">
        <v>0.174148103068932</v>
      </c>
      <c r="N13" s="16">
        <v>0.25358560921822199</v>
      </c>
      <c r="O13" s="16"/>
      <c r="P13" s="16">
        <v>0.32122495164403297</v>
      </c>
      <c r="Q13" s="16">
        <v>0.12002862015664501</v>
      </c>
      <c r="R13" s="16">
        <v>0.24332116479983401</v>
      </c>
      <c r="S13" s="16">
        <v>0.21823335471486699</v>
      </c>
      <c r="T13" s="16">
        <v>0.28104566883618198</v>
      </c>
      <c r="U13" s="16">
        <v>0.18289969801026201</v>
      </c>
      <c r="V13" s="16">
        <v>0.102645563606554</v>
      </c>
      <c r="W13" s="16">
        <v>0.17833091791236899</v>
      </c>
      <c r="X13" s="16">
        <v>0.17763839276047799</v>
      </c>
      <c r="Y13" s="16">
        <v>0.15902785339278899</v>
      </c>
      <c r="Z13" s="16">
        <v>0.178803446226797</v>
      </c>
      <c r="AA13" s="16">
        <v>0.118279011144359</v>
      </c>
      <c r="AB13" s="16"/>
      <c r="AC13" s="16">
        <v>0.27504454360004599</v>
      </c>
      <c r="AD13" s="16">
        <v>0.21899811403835101</v>
      </c>
      <c r="AE13" s="16">
        <v>0.112426703189967</v>
      </c>
      <c r="AF13" s="16">
        <v>0.10504507606055399</v>
      </c>
      <c r="AG13" s="16"/>
      <c r="AH13" s="16">
        <v>0.19390955136121599</v>
      </c>
      <c r="AI13" s="16">
        <v>0.201468466239801</v>
      </c>
      <c r="AJ13" s="16">
        <v>0.203501029718402</v>
      </c>
      <c r="AK13" s="16">
        <v>0.19064911802860901</v>
      </c>
      <c r="AL13" s="16"/>
      <c r="AM13" s="16">
        <v>0.21933616886026699</v>
      </c>
      <c r="AN13" s="16">
        <v>0.16827425567863799</v>
      </c>
      <c r="AO13" s="16">
        <v>0.22625665789677499</v>
      </c>
      <c r="AP13" s="16"/>
      <c r="AQ13" s="16">
        <v>0.19533900022695899</v>
      </c>
      <c r="AR13" s="16">
        <v>0.217024868081441</v>
      </c>
      <c r="AS13" s="16">
        <v>0.13497334522840501</v>
      </c>
      <c r="AT13" s="16">
        <v>0.32145174818831801</v>
      </c>
      <c r="AU13" s="16">
        <v>0.31620224666997598</v>
      </c>
      <c r="AV13" s="16"/>
      <c r="AW13" s="16">
        <v>0.18372416175777401</v>
      </c>
      <c r="AX13" s="16">
        <v>0.15983170310644401</v>
      </c>
      <c r="AY13" s="16">
        <v>0.15983170310644401</v>
      </c>
      <c r="AZ13" s="16" t="s">
        <v>137</v>
      </c>
      <c r="BA13" s="16" t="s">
        <v>137</v>
      </c>
      <c r="BB13" s="16" t="s">
        <v>137</v>
      </c>
      <c r="BC13" s="16">
        <v>0.18413599985200499</v>
      </c>
      <c r="BD13" s="16">
        <v>0.30998810654135001</v>
      </c>
      <c r="BE13" s="16">
        <v>0.55509944610133999</v>
      </c>
      <c r="BF13" s="16"/>
      <c r="BG13" s="16">
        <v>0.159152979034554</v>
      </c>
      <c r="BH13" s="16">
        <v>0.29138469805291101</v>
      </c>
      <c r="BI13" s="16">
        <v>0.201191824928355</v>
      </c>
      <c r="BJ13" s="16">
        <v>0.40768677270009601</v>
      </c>
      <c r="BK13" s="16">
        <v>0.308694641357799</v>
      </c>
      <c r="BL13" s="16">
        <v>0.35997294620036702</v>
      </c>
      <c r="BM13" s="16"/>
      <c r="BN13" s="16">
        <v>0.27769193366976802</v>
      </c>
      <c r="BO13" s="16">
        <v>0.20530296902008799</v>
      </c>
      <c r="BP13" s="16">
        <v>0.14448229739056501</v>
      </c>
      <c r="BQ13" s="16">
        <v>0.181228557140621</v>
      </c>
      <c r="BR13" s="16">
        <v>0.167487752092709</v>
      </c>
      <c r="BS13" s="16">
        <v>0.200494194219727</v>
      </c>
      <c r="BT13" s="16"/>
      <c r="BU13" s="16">
        <v>0.19345418115555901</v>
      </c>
      <c r="BV13" s="16">
        <v>0.20906884245544499</v>
      </c>
      <c r="BW13" s="16"/>
      <c r="BX13" s="16">
        <v>0.19680154445522899</v>
      </c>
      <c r="BY13" s="16">
        <v>0.198952054052769</v>
      </c>
      <c r="BZ13" s="16"/>
      <c r="CA13" s="16">
        <v>0.24742661161153801</v>
      </c>
      <c r="CB13" s="16">
        <v>0.13247588312743699</v>
      </c>
    </row>
    <row r="14" spans="2:80" x14ac:dyDescent="0.35">
      <c r="B14" s="17" t="s">
        <v>304</v>
      </c>
      <c r="C14" s="16">
        <v>0.14985735164817501</v>
      </c>
      <c r="D14" s="16">
        <v>0.174927450491458</v>
      </c>
      <c r="E14" s="16">
        <v>0.128732332034941</v>
      </c>
      <c r="F14" s="16"/>
      <c r="G14" s="16">
        <v>0.16763703308057701</v>
      </c>
      <c r="H14" s="16">
        <v>0.205395962317725</v>
      </c>
      <c r="I14" s="16">
        <v>0.13024600399297201</v>
      </c>
      <c r="J14" s="16"/>
      <c r="K14" s="16">
        <v>0.16758378606691199</v>
      </c>
      <c r="L14" s="16">
        <v>0.13536047893813599</v>
      </c>
      <c r="M14" s="16">
        <v>0.19610998170017699</v>
      </c>
      <c r="N14" s="16">
        <v>0.118134563077552</v>
      </c>
      <c r="O14" s="16"/>
      <c r="P14" s="16">
        <v>0.16526486187620601</v>
      </c>
      <c r="Q14" s="16">
        <v>0.12216208202923901</v>
      </c>
      <c r="R14" s="16">
        <v>0.13074251461130301</v>
      </c>
      <c r="S14" s="16">
        <v>0.19055274541460901</v>
      </c>
      <c r="T14" s="16">
        <v>0.202692868527415</v>
      </c>
      <c r="U14" s="16">
        <v>7.6197332779805699E-2</v>
      </c>
      <c r="V14" s="16">
        <v>0.20222582679165599</v>
      </c>
      <c r="W14" s="16">
        <v>0.17619199182620399</v>
      </c>
      <c r="X14" s="16">
        <v>0.140513848316106</v>
      </c>
      <c r="Y14" s="16">
        <v>0.17583852528511301</v>
      </c>
      <c r="Z14" s="16">
        <v>9.0646858689279894E-2</v>
      </c>
      <c r="AA14" s="16">
        <v>0.107557361918798</v>
      </c>
      <c r="AB14" s="16"/>
      <c r="AC14" s="16">
        <v>0.153751559196843</v>
      </c>
      <c r="AD14" s="16">
        <v>0.14460483820555101</v>
      </c>
      <c r="AE14" s="16">
        <v>0.122574893566315</v>
      </c>
      <c r="AF14" s="16">
        <v>0.17534267477434601</v>
      </c>
      <c r="AG14" s="16"/>
      <c r="AH14" s="16">
        <v>0.15700347473769299</v>
      </c>
      <c r="AI14" s="16">
        <v>0.13739838116737499</v>
      </c>
      <c r="AJ14" s="16">
        <v>0.13426280659738299</v>
      </c>
      <c r="AK14" s="16">
        <v>0.22909805105303399</v>
      </c>
      <c r="AL14" s="16"/>
      <c r="AM14" s="16">
        <v>0.16134000501800999</v>
      </c>
      <c r="AN14" s="16">
        <v>0.136799024452885</v>
      </c>
      <c r="AO14" s="16">
        <v>0.123945126420602</v>
      </c>
      <c r="AP14" s="16"/>
      <c r="AQ14" s="16">
        <v>0.14083925085588</v>
      </c>
      <c r="AR14" s="16">
        <v>0.189710296584023</v>
      </c>
      <c r="AS14" s="16">
        <v>0.16531244147573701</v>
      </c>
      <c r="AT14" s="16">
        <v>0.24160894838665101</v>
      </c>
      <c r="AU14" s="16">
        <v>0.14511552682769699</v>
      </c>
      <c r="AV14" s="16"/>
      <c r="AW14" s="16">
        <v>0.116066286093326</v>
      </c>
      <c r="AX14" s="16">
        <v>0.13226280312445601</v>
      </c>
      <c r="AY14" s="16">
        <v>0.13226280312445601</v>
      </c>
      <c r="AZ14" s="16" t="s">
        <v>137</v>
      </c>
      <c r="BA14" s="16" t="s">
        <v>137</v>
      </c>
      <c r="BB14" s="16" t="s">
        <v>137</v>
      </c>
      <c r="BC14" s="16">
        <v>0.204353100207082</v>
      </c>
      <c r="BD14" s="16">
        <v>9.0629702672107404E-2</v>
      </c>
      <c r="BE14" s="16">
        <v>0.21553860470889</v>
      </c>
      <c r="BF14" s="16"/>
      <c r="BG14" s="16">
        <v>0.16025253567922401</v>
      </c>
      <c r="BH14" s="16">
        <v>0.22223921485324499</v>
      </c>
      <c r="BI14" s="16">
        <v>8.7280930057772793E-2</v>
      </c>
      <c r="BJ14" s="16">
        <v>0.11908202702726101</v>
      </c>
      <c r="BK14" s="16">
        <v>3.1194322284045301E-2</v>
      </c>
      <c r="BL14" s="16">
        <v>0</v>
      </c>
      <c r="BM14" s="16"/>
      <c r="BN14" s="16">
        <v>0.121866735681096</v>
      </c>
      <c r="BO14" s="16">
        <v>0.19987655830731299</v>
      </c>
      <c r="BP14" s="16">
        <v>0.17604646866534099</v>
      </c>
      <c r="BQ14" s="16">
        <v>0.12689593794540499</v>
      </c>
      <c r="BR14" s="16">
        <v>0.12177075157981</v>
      </c>
      <c r="BS14" s="16">
        <v>7.4253615358001998E-2</v>
      </c>
      <c r="BT14" s="16"/>
      <c r="BU14" s="16">
        <v>0.14610452010448899</v>
      </c>
      <c r="BV14" s="16">
        <v>0.15948727884437</v>
      </c>
      <c r="BW14" s="16"/>
      <c r="BX14" s="16">
        <v>0.13481513948794399</v>
      </c>
      <c r="BY14" s="16">
        <v>0.16618042399032601</v>
      </c>
      <c r="BZ14" s="16"/>
      <c r="CA14" s="16">
        <v>0.14767969737530301</v>
      </c>
      <c r="CB14" s="16">
        <v>0.15377962168138301</v>
      </c>
    </row>
    <row r="15" spans="2:80" ht="29" x14ac:dyDescent="0.35">
      <c r="B15" s="17" t="s">
        <v>306</v>
      </c>
      <c r="C15" s="16">
        <v>0.109267236918003</v>
      </c>
      <c r="D15" s="16">
        <v>9.9698814963693802E-2</v>
      </c>
      <c r="E15" s="16">
        <v>0.11732995349188099</v>
      </c>
      <c r="F15" s="16"/>
      <c r="G15" s="16">
        <v>0.20130820819661199</v>
      </c>
      <c r="H15" s="16">
        <v>0.13985491279987</v>
      </c>
      <c r="I15" s="16">
        <v>9.1723614446843293E-2</v>
      </c>
      <c r="J15" s="16"/>
      <c r="K15" s="16">
        <v>6.1185410686459302E-2</v>
      </c>
      <c r="L15" s="16">
        <v>0.125657728952172</v>
      </c>
      <c r="M15" s="16">
        <v>0.14212575992924201</v>
      </c>
      <c r="N15" s="16">
        <v>0.143705826844025</v>
      </c>
      <c r="O15" s="16"/>
      <c r="P15" s="16">
        <v>0.10487781329878</v>
      </c>
      <c r="Q15" s="16">
        <v>9.5559251364542394E-2</v>
      </c>
      <c r="R15" s="16">
        <v>0.16877148005327899</v>
      </c>
      <c r="S15" s="16">
        <v>0.10135377836932</v>
      </c>
      <c r="T15" s="16">
        <v>7.4249466428343E-2</v>
      </c>
      <c r="U15" s="16">
        <v>0.14263925102118599</v>
      </c>
      <c r="V15" s="16">
        <v>0.204894783816958</v>
      </c>
      <c r="W15" s="16">
        <v>0.13626395915614001</v>
      </c>
      <c r="X15" s="16">
        <v>9.0142585721965998E-2</v>
      </c>
      <c r="Y15" s="16">
        <v>3.7012726879791499E-2</v>
      </c>
      <c r="Z15" s="16">
        <v>8.9312425903749604E-2</v>
      </c>
      <c r="AA15" s="16">
        <v>0</v>
      </c>
      <c r="AB15" s="16"/>
      <c r="AC15" s="16">
        <v>0.109042424918865</v>
      </c>
      <c r="AD15" s="16">
        <v>0.11807255222763199</v>
      </c>
      <c r="AE15" s="16">
        <v>0.15908222835702901</v>
      </c>
      <c r="AF15" s="16">
        <v>8.5446905390923505E-2</v>
      </c>
      <c r="AG15" s="16"/>
      <c r="AH15" s="16">
        <v>0.108761436116559</v>
      </c>
      <c r="AI15" s="16">
        <v>0.11295514218269</v>
      </c>
      <c r="AJ15" s="16">
        <v>0.137332188756176</v>
      </c>
      <c r="AK15" s="16">
        <v>0</v>
      </c>
      <c r="AL15" s="16"/>
      <c r="AM15" s="16">
        <v>9.5544965232996507E-2</v>
      </c>
      <c r="AN15" s="16">
        <v>0.10070348886693101</v>
      </c>
      <c r="AO15" s="16">
        <v>0.33193987430550798</v>
      </c>
      <c r="AP15" s="16"/>
      <c r="AQ15" s="16">
        <v>7.7529814048613394E-2</v>
      </c>
      <c r="AR15" s="16">
        <v>0.131730168042342</v>
      </c>
      <c r="AS15" s="16">
        <v>0.117737598410615</v>
      </c>
      <c r="AT15" s="16">
        <v>0.106845447317375</v>
      </c>
      <c r="AU15" s="16">
        <v>0.26632836368080698</v>
      </c>
      <c r="AV15" s="16"/>
      <c r="AW15" s="16">
        <v>8.0248403925497397E-2</v>
      </c>
      <c r="AX15" s="16">
        <v>8.53901986138451E-2</v>
      </c>
      <c r="AY15" s="16">
        <v>8.53901986138451E-2</v>
      </c>
      <c r="AZ15" s="16" t="s">
        <v>137</v>
      </c>
      <c r="BA15" s="16" t="s">
        <v>137</v>
      </c>
      <c r="BB15" s="16" t="s">
        <v>137</v>
      </c>
      <c r="BC15" s="16">
        <v>9.9477443283191594E-2</v>
      </c>
      <c r="BD15" s="16">
        <v>0.21058930790762301</v>
      </c>
      <c r="BE15" s="16">
        <v>0.21240309878119501</v>
      </c>
      <c r="BF15" s="16"/>
      <c r="BG15" s="16">
        <v>9.3167532063786501E-2</v>
      </c>
      <c r="BH15" s="16">
        <v>0.21487831628357101</v>
      </c>
      <c r="BI15" s="16">
        <v>0.128684172795903</v>
      </c>
      <c r="BJ15" s="16">
        <v>0.206386603002086</v>
      </c>
      <c r="BK15" s="16">
        <v>9.5060111321004906E-2</v>
      </c>
      <c r="BL15" s="16">
        <v>0</v>
      </c>
      <c r="BM15" s="16"/>
      <c r="BN15" s="16">
        <v>9.4928424121254504E-2</v>
      </c>
      <c r="BO15" s="16">
        <v>0.10766351444605</v>
      </c>
      <c r="BP15" s="16">
        <v>5.6570472282525402E-2</v>
      </c>
      <c r="BQ15" s="16">
        <v>9.4592563658420795E-2</v>
      </c>
      <c r="BR15" s="16">
        <v>0.13229484489968499</v>
      </c>
      <c r="BS15" s="16">
        <v>0.181490872129</v>
      </c>
      <c r="BT15" s="16"/>
      <c r="BU15" s="16">
        <v>0.103000375852055</v>
      </c>
      <c r="BV15" s="16">
        <v>0.12534827202742199</v>
      </c>
      <c r="BW15" s="16"/>
      <c r="BX15" s="16">
        <v>8.6470031507209E-2</v>
      </c>
      <c r="BY15" s="16">
        <v>0.13400564834016601</v>
      </c>
      <c r="BZ15" s="16"/>
      <c r="CA15" s="16">
        <v>0.14317796235251101</v>
      </c>
      <c r="CB15" s="16">
        <v>6.7236191489775707E-2</v>
      </c>
    </row>
    <row r="16" spans="2:80" x14ac:dyDescent="0.35">
      <c r="B16" s="17" t="s">
        <v>299</v>
      </c>
      <c r="C16" s="16">
        <v>8.5056344054735999E-2</v>
      </c>
      <c r="D16" s="16">
        <v>8.6023927965732397E-2</v>
      </c>
      <c r="E16" s="16">
        <v>8.4241021018914494E-2</v>
      </c>
      <c r="F16" s="16"/>
      <c r="G16" s="16">
        <v>7.9678952616624305E-2</v>
      </c>
      <c r="H16" s="16">
        <v>0.16486967887860501</v>
      </c>
      <c r="I16" s="16">
        <v>5.9408788117716001E-2</v>
      </c>
      <c r="J16" s="16"/>
      <c r="K16" s="16">
        <v>8.3401781964371494E-2</v>
      </c>
      <c r="L16" s="16">
        <v>0.10719706064378801</v>
      </c>
      <c r="M16" s="16">
        <v>6.5154043722010696E-2</v>
      </c>
      <c r="N16" s="16">
        <v>7.2669290099047906E-2</v>
      </c>
      <c r="O16" s="16"/>
      <c r="P16" s="16">
        <v>5.4973551170698902E-2</v>
      </c>
      <c r="Q16" s="16">
        <v>0.13594104226530099</v>
      </c>
      <c r="R16" s="16">
        <v>9.2024292262928201E-2</v>
      </c>
      <c r="S16" s="16">
        <v>2.8244062707275301E-2</v>
      </c>
      <c r="T16" s="16">
        <v>0.17675868295861999</v>
      </c>
      <c r="U16" s="16">
        <v>9.6972831313801897E-2</v>
      </c>
      <c r="V16" s="16">
        <v>6.0753733836612298E-2</v>
      </c>
      <c r="W16" s="16">
        <v>0.306258319640897</v>
      </c>
      <c r="X16" s="16">
        <v>1.30882001192548E-2</v>
      </c>
      <c r="Y16" s="16">
        <v>7.7941681449200106E-2</v>
      </c>
      <c r="Z16" s="16">
        <v>8.8597116943162593E-2</v>
      </c>
      <c r="AA16" s="16">
        <v>0.100510892310283</v>
      </c>
      <c r="AB16" s="16"/>
      <c r="AC16" s="16">
        <v>0.108841913496318</v>
      </c>
      <c r="AD16" s="16">
        <v>9.2928741290615804E-2</v>
      </c>
      <c r="AE16" s="16">
        <v>4.4683966864762302E-2</v>
      </c>
      <c r="AF16" s="16">
        <v>7.8540301436502702E-2</v>
      </c>
      <c r="AG16" s="16"/>
      <c r="AH16" s="16">
        <v>9.8846128199801805E-2</v>
      </c>
      <c r="AI16" s="16">
        <v>5.7687918194193603E-2</v>
      </c>
      <c r="AJ16" s="16">
        <v>9.3513139083339206E-2</v>
      </c>
      <c r="AK16" s="16">
        <v>0</v>
      </c>
      <c r="AL16" s="16"/>
      <c r="AM16" s="16">
        <v>7.4714187893369796E-2</v>
      </c>
      <c r="AN16" s="16">
        <v>9.8175620639565697E-2</v>
      </c>
      <c r="AO16" s="16">
        <v>5.4272847659623702E-2</v>
      </c>
      <c r="AP16" s="16"/>
      <c r="AQ16" s="16">
        <v>8.1062541939989699E-2</v>
      </c>
      <c r="AR16" s="16">
        <v>0.12987777952261001</v>
      </c>
      <c r="AS16" s="16">
        <v>3.4048181940578598E-2</v>
      </c>
      <c r="AT16" s="16">
        <v>0.12834991853459199</v>
      </c>
      <c r="AU16" s="16">
        <v>2.3971595559179399E-2</v>
      </c>
      <c r="AV16" s="16"/>
      <c r="AW16" s="16">
        <v>6.2600400283152405E-2</v>
      </c>
      <c r="AX16" s="16">
        <v>6.0696600325082103E-2</v>
      </c>
      <c r="AY16" s="16">
        <v>6.0696600325082103E-2</v>
      </c>
      <c r="AZ16" s="16" t="s">
        <v>137</v>
      </c>
      <c r="BA16" s="16" t="s">
        <v>137</v>
      </c>
      <c r="BB16" s="16" t="s">
        <v>137</v>
      </c>
      <c r="BC16" s="16">
        <v>0.205489517603753</v>
      </c>
      <c r="BD16" s="16">
        <v>9.2032144657298406E-2</v>
      </c>
      <c r="BE16" s="16">
        <v>0.22583409349205799</v>
      </c>
      <c r="BF16" s="16"/>
      <c r="BG16" s="16">
        <v>7.2621951563229106E-2</v>
      </c>
      <c r="BH16" s="16">
        <v>0.19147182734142901</v>
      </c>
      <c r="BI16" s="16">
        <v>0.103557620586555</v>
      </c>
      <c r="BJ16" s="16">
        <v>0.146864490530386</v>
      </c>
      <c r="BK16" s="16">
        <v>2.6892032184316E-2</v>
      </c>
      <c r="BL16" s="16">
        <v>0.188571505821645</v>
      </c>
      <c r="BM16" s="16"/>
      <c r="BN16" s="16">
        <v>4.5778374134024503E-2</v>
      </c>
      <c r="BO16" s="16">
        <v>8.3600271733009296E-2</v>
      </c>
      <c r="BP16" s="16">
        <v>0.117614660404944</v>
      </c>
      <c r="BQ16" s="16">
        <v>7.1772454457091905E-2</v>
      </c>
      <c r="BR16" s="16">
        <v>0.103099821807138</v>
      </c>
      <c r="BS16" s="16">
        <v>0.126378458219046</v>
      </c>
      <c r="BT16" s="16"/>
      <c r="BU16" s="16">
        <v>7.2712197470436904E-2</v>
      </c>
      <c r="BV16" s="16">
        <v>0.11673195526247999</v>
      </c>
      <c r="BW16" s="16"/>
      <c r="BX16" s="16">
        <v>6.0652469507268797E-2</v>
      </c>
      <c r="BY16" s="16">
        <v>0.111538234179928</v>
      </c>
      <c r="BZ16" s="16"/>
      <c r="CA16" s="16">
        <v>7.4496786646392005E-2</v>
      </c>
      <c r="CB16" s="16">
        <v>9.9072990735851102E-2</v>
      </c>
    </row>
    <row r="17" spans="2:80" ht="29" x14ac:dyDescent="0.35">
      <c r="B17" s="17" t="s">
        <v>302</v>
      </c>
      <c r="C17" s="16">
        <v>7.7072306229429996E-2</v>
      </c>
      <c r="D17" s="16">
        <v>8.1241067648384499E-2</v>
      </c>
      <c r="E17" s="16">
        <v>7.3559549168166802E-2</v>
      </c>
      <c r="F17" s="16"/>
      <c r="G17" s="16">
        <v>7.4765113755071305E-2</v>
      </c>
      <c r="H17" s="16">
        <v>0.104173182743454</v>
      </c>
      <c r="I17" s="16">
        <v>6.8403050880822894E-2</v>
      </c>
      <c r="J17" s="16"/>
      <c r="K17" s="16">
        <v>4.14624513171531E-2</v>
      </c>
      <c r="L17" s="16">
        <v>0.13507117726427401</v>
      </c>
      <c r="M17" s="16">
        <v>6.7389630090060298E-2</v>
      </c>
      <c r="N17" s="16">
        <v>6.6976882109952604E-2</v>
      </c>
      <c r="O17" s="16"/>
      <c r="P17" s="16">
        <v>0</v>
      </c>
      <c r="Q17" s="16">
        <v>3.8511328952306301E-2</v>
      </c>
      <c r="R17" s="16">
        <v>9.2046026889621393E-2</v>
      </c>
      <c r="S17" s="16">
        <v>0.11781093397709901</v>
      </c>
      <c r="T17" s="16">
        <v>0.156135584386625</v>
      </c>
      <c r="U17" s="16">
        <v>8.2420684537057295E-2</v>
      </c>
      <c r="V17" s="16">
        <v>0.101798325462092</v>
      </c>
      <c r="W17" s="16">
        <v>8.7895125651125006E-2</v>
      </c>
      <c r="X17" s="16">
        <v>6.2681947727196E-2</v>
      </c>
      <c r="Y17" s="16">
        <v>7.5420319710847505E-2</v>
      </c>
      <c r="Z17" s="16">
        <v>6.6846147601995795E-2</v>
      </c>
      <c r="AA17" s="16">
        <v>0.218789903454642</v>
      </c>
      <c r="AB17" s="16"/>
      <c r="AC17" s="16">
        <v>9.20477912975316E-2</v>
      </c>
      <c r="AD17" s="16">
        <v>8.4358707764032106E-2</v>
      </c>
      <c r="AE17" s="16">
        <v>8.1287644439600501E-2</v>
      </c>
      <c r="AF17" s="16">
        <v>3.7113627358264102E-2</v>
      </c>
      <c r="AG17" s="16"/>
      <c r="AH17" s="16">
        <v>9.2971695078515396E-2</v>
      </c>
      <c r="AI17" s="16">
        <v>7.2033047229614497E-2</v>
      </c>
      <c r="AJ17" s="16">
        <v>1.54515749181727E-2</v>
      </c>
      <c r="AK17" s="16">
        <v>8.6625221595773905E-2</v>
      </c>
      <c r="AL17" s="16"/>
      <c r="AM17" s="16">
        <v>7.1771241712654602E-2</v>
      </c>
      <c r="AN17" s="16">
        <v>7.7429776974098002E-2</v>
      </c>
      <c r="AO17" s="16">
        <v>0.113543441867406</v>
      </c>
      <c r="AP17" s="16"/>
      <c r="AQ17" s="16">
        <v>6.3170550684775603E-2</v>
      </c>
      <c r="AR17" s="16">
        <v>8.6187591863525898E-2</v>
      </c>
      <c r="AS17" s="16">
        <v>0.109781916678274</v>
      </c>
      <c r="AT17" s="16">
        <v>7.2093078064491001E-2</v>
      </c>
      <c r="AU17" s="16">
        <v>0.117597544615459</v>
      </c>
      <c r="AV17" s="16"/>
      <c r="AW17" s="16">
        <v>4.51937747659144E-2</v>
      </c>
      <c r="AX17" s="16">
        <v>6.7903521051827204E-2</v>
      </c>
      <c r="AY17" s="16">
        <v>6.7903521051827204E-2</v>
      </c>
      <c r="AZ17" s="16" t="s">
        <v>137</v>
      </c>
      <c r="BA17" s="16" t="s">
        <v>137</v>
      </c>
      <c r="BB17" s="16" t="s">
        <v>137</v>
      </c>
      <c r="BC17" s="16">
        <v>0.100441992036438</v>
      </c>
      <c r="BD17" s="16">
        <v>7.5030791528889695E-2</v>
      </c>
      <c r="BE17" s="16">
        <v>0</v>
      </c>
      <c r="BF17" s="16"/>
      <c r="BG17" s="16">
        <v>8.1490107221673394E-2</v>
      </c>
      <c r="BH17" s="16">
        <v>0.16748634451628</v>
      </c>
      <c r="BI17" s="16">
        <v>4.26960769383034E-2</v>
      </c>
      <c r="BJ17" s="16">
        <v>0</v>
      </c>
      <c r="BK17" s="16">
        <v>3.8439603208063299E-2</v>
      </c>
      <c r="BL17" s="16">
        <v>0</v>
      </c>
      <c r="BM17" s="16"/>
      <c r="BN17" s="16">
        <v>1.3042715546869499E-2</v>
      </c>
      <c r="BO17" s="16">
        <v>9.0111534457034001E-2</v>
      </c>
      <c r="BP17" s="16">
        <v>0.11710335527681801</v>
      </c>
      <c r="BQ17" s="16">
        <v>8.8889961900988607E-2</v>
      </c>
      <c r="BR17" s="16">
        <v>6.9916359379594395E-2</v>
      </c>
      <c r="BS17" s="16">
        <v>5.7033156477549501E-2</v>
      </c>
      <c r="BT17" s="16"/>
      <c r="BU17" s="16">
        <v>7.7804262841994903E-2</v>
      </c>
      <c r="BV17" s="16">
        <v>7.5194074071199504E-2</v>
      </c>
      <c r="BW17" s="16"/>
      <c r="BX17" s="16">
        <v>6.4331087327423195E-2</v>
      </c>
      <c r="BY17" s="16">
        <v>9.0898453317986599E-2</v>
      </c>
      <c r="BZ17" s="16"/>
      <c r="CA17" s="16">
        <v>8.0767723015493106E-2</v>
      </c>
      <c r="CB17" s="16">
        <v>7.3000070752372401E-2</v>
      </c>
    </row>
    <row r="18" spans="2:80" x14ac:dyDescent="0.35">
      <c r="B18" s="17" t="s">
        <v>152</v>
      </c>
      <c r="C18" s="16">
        <v>7.0035631694829098E-2</v>
      </c>
      <c r="D18" s="16">
        <v>7.8682876065332294E-2</v>
      </c>
      <c r="E18" s="16">
        <v>6.2749134418961294E-2</v>
      </c>
      <c r="F18" s="16"/>
      <c r="G18" s="16">
        <v>0.159840187220296</v>
      </c>
      <c r="H18" s="16">
        <v>5.4928241074368299E-2</v>
      </c>
      <c r="I18" s="16">
        <v>6.7611587079266497E-2</v>
      </c>
      <c r="J18" s="16"/>
      <c r="K18" s="16">
        <v>5.7121734210240402E-2</v>
      </c>
      <c r="L18" s="16">
        <v>0.11243423088635</v>
      </c>
      <c r="M18" s="16">
        <v>5.9746843601515297E-2</v>
      </c>
      <c r="N18" s="16">
        <v>4.5409097707590197E-2</v>
      </c>
      <c r="O18" s="16"/>
      <c r="P18" s="16">
        <v>8.7474961205082205E-2</v>
      </c>
      <c r="Q18" s="16">
        <v>6.9104194219747506E-2</v>
      </c>
      <c r="R18" s="16">
        <v>0.129487005587922</v>
      </c>
      <c r="S18" s="16">
        <v>0.10700158711591699</v>
      </c>
      <c r="T18" s="16">
        <v>4.7858214829074402E-2</v>
      </c>
      <c r="U18" s="16">
        <v>8.3737676600776495E-2</v>
      </c>
      <c r="V18" s="16">
        <v>6.0753733836612298E-2</v>
      </c>
      <c r="W18" s="16">
        <v>0</v>
      </c>
      <c r="X18" s="16">
        <v>2.5866114754831498E-2</v>
      </c>
      <c r="Y18" s="16">
        <v>5.9663380563338399E-2</v>
      </c>
      <c r="Z18" s="16">
        <v>5.9359586186068097E-2</v>
      </c>
      <c r="AA18" s="16">
        <v>0</v>
      </c>
      <c r="AB18" s="16"/>
      <c r="AC18" s="16">
        <v>6.2127921968971801E-2</v>
      </c>
      <c r="AD18" s="16">
        <v>6.7483991933962095E-2</v>
      </c>
      <c r="AE18" s="16">
        <v>0.12863749725110399</v>
      </c>
      <c r="AF18" s="16">
        <v>3.2489378169374299E-2</v>
      </c>
      <c r="AG18" s="16"/>
      <c r="AH18" s="16">
        <v>8.2085633264946695E-2</v>
      </c>
      <c r="AI18" s="16">
        <v>5.4270884334085702E-2</v>
      </c>
      <c r="AJ18" s="16">
        <v>3.71191285741026E-2</v>
      </c>
      <c r="AK18" s="16">
        <v>9.4208852082115005E-2</v>
      </c>
      <c r="AL18" s="16"/>
      <c r="AM18" s="16">
        <v>8.0868134522133095E-2</v>
      </c>
      <c r="AN18" s="16">
        <v>6.2000403723543103E-2</v>
      </c>
      <c r="AO18" s="16">
        <v>2.88778570626727E-2</v>
      </c>
      <c r="AP18" s="16"/>
      <c r="AQ18" s="16">
        <v>7.21624413053297E-2</v>
      </c>
      <c r="AR18" s="16">
        <v>6.0107177045073103E-2</v>
      </c>
      <c r="AS18" s="16">
        <v>6.1326262204331398E-2</v>
      </c>
      <c r="AT18" s="16">
        <v>0.106845447317375</v>
      </c>
      <c r="AU18" s="16">
        <v>7.6467414185426894E-2</v>
      </c>
      <c r="AV18" s="16"/>
      <c r="AW18" s="16">
        <v>1.3512296822807799E-2</v>
      </c>
      <c r="AX18" s="16">
        <v>7.7574679981705197E-2</v>
      </c>
      <c r="AY18" s="16">
        <v>7.7574679981705197E-2</v>
      </c>
      <c r="AZ18" s="16" t="s">
        <v>137</v>
      </c>
      <c r="BA18" s="16" t="s">
        <v>137</v>
      </c>
      <c r="BB18" s="16" t="s">
        <v>137</v>
      </c>
      <c r="BC18" s="16">
        <v>0.101156932719073</v>
      </c>
      <c r="BD18" s="16">
        <v>0</v>
      </c>
      <c r="BE18" s="16">
        <v>0.44568118510886101</v>
      </c>
      <c r="BF18" s="16"/>
      <c r="BG18" s="16">
        <v>6.4987580835941694E-2</v>
      </c>
      <c r="BH18" s="16">
        <v>0.17027274341335399</v>
      </c>
      <c r="BI18" s="16">
        <v>5.3541632643431203E-2</v>
      </c>
      <c r="BJ18" s="16">
        <v>0</v>
      </c>
      <c r="BK18" s="16">
        <v>6.9633925492108603E-2</v>
      </c>
      <c r="BL18" s="16">
        <v>0.35997294620036702</v>
      </c>
      <c r="BM18" s="16"/>
      <c r="BN18" s="16">
        <v>6.9460864653343696E-2</v>
      </c>
      <c r="BO18" s="16">
        <v>6.4862801333797904E-2</v>
      </c>
      <c r="BP18" s="16">
        <v>1.9961958057619699E-2</v>
      </c>
      <c r="BQ18" s="16">
        <v>6.5095028679170996E-2</v>
      </c>
      <c r="BR18" s="16">
        <v>0.11593092530816999</v>
      </c>
      <c r="BS18" s="16">
        <v>5.8175222452010601E-2</v>
      </c>
      <c r="BT18" s="16"/>
      <c r="BU18" s="16">
        <v>6.5806793595382204E-2</v>
      </c>
      <c r="BV18" s="16">
        <v>8.0887012191958596E-2</v>
      </c>
      <c r="BW18" s="16"/>
      <c r="BX18" s="16">
        <v>5.3888091762308597E-2</v>
      </c>
      <c r="BY18" s="16">
        <v>8.7558151631301095E-2</v>
      </c>
      <c r="BZ18" s="16"/>
      <c r="CA18" s="16">
        <v>7.7866179903729404E-2</v>
      </c>
      <c r="CB18" s="16">
        <v>6.0679304828274702E-2</v>
      </c>
    </row>
    <row r="19" spans="2:80" ht="29" x14ac:dyDescent="0.35">
      <c r="B19" s="17" t="s">
        <v>300</v>
      </c>
      <c r="C19" s="16">
        <v>6.6880100516664306E-2</v>
      </c>
      <c r="D19" s="16">
        <v>7.8631260918316001E-2</v>
      </c>
      <c r="E19" s="16">
        <v>5.6978125438106902E-2</v>
      </c>
      <c r="F19" s="16"/>
      <c r="G19" s="16">
        <v>0.12694313456416201</v>
      </c>
      <c r="H19" s="16">
        <v>0.114309412037534</v>
      </c>
      <c r="I19" s="16">
        <v>4.6453038458104001E-2</v>
      </c>
      <c r="J19" s="16"/>
      <c r="K19" s="16">
        <v>6.8481906438127904E-2</v>
      </c>
      <c r="L19" s="16">
        <v>9.5872015770912894E-2</v>
      </c>
      <c r="M19" s="16">
        <v>2.6481925068240701E-2</v>
      </c>
      <c r="N19" s="16">
        <v>5.2297466667345797E-2</v>
      </c>
      <c r="O19" s="16"/>
      <c r="P19" s="16">
        <v>3.2553880321056501E-2</v>
      </c>
      <c r="Q19" s="16">
        <v>3.86576854493422E-2</v>
      </c>
      <c r="R19" s="16">
        <v>3.5496757925152403E-2</v>
      </c>
      <c r="S19" s="16">
        <v>0.133195062644972</v>
      </c>
      <c r="T19" s="16">
        <v>9.9219274547964503E-2</v>
      </c>
      <c r="U19" s="16">
        <v>9.8984197223127901E-2</v>
      </c>
      <c r="V19" s="16">
        <v>6.1377601107019397E-2</v>
      </c>
      <c r="W19" s="16">
        <v>0.12987808396615499</v>
      </c>
      <c r="X19" s="16">
        <v>3.7251909565628898E-2</v>
      </c>
      <c r="Y19" s="16">
        <v>8.0547010918535E-2</v>
      </c>
      <c r="Z19" s="16">
        <v>3.3423073800997898E-2</v>
      </c>
      <c r="AA19" s="16">
        <v>0.100510892310283</v>
      </c>
      <c r="AB19" s="16"/>
      <c r="AC19" s="16">
        <v>8.1158817395734106E-2</v>
      </c>
      <c r="AD19" s="16">
        <v>5.8420094126530903E-2</v>
      </c>
      <c r="AE19" s="16">
        <v>4.73279581927568E-2</v>
      </c>
      <c r="AF19" s="16">
        <v>9.0565330228549207E-2</v>
      </c>
      <c r="AG19" s="16"/>
      <c r="AH19" s="16">
        <v>7.1021936198271907E-2</v>
      </c>
      <c r="AI19" s="16">
        <v>7.7660543614760005E-2</v>
      </c>
      <c r="AJ19" s="16">
        <v>2.91766645800066E-2</v>
      </c>
      <c r="AK19" s="16">
        <v>0</v>
      </c>
      <c r="AL19" s="16"/>
      <c r="AM19" s="16">
        <v>5.6213725762441401E-2</v>
      </c>
      <c r="AN19" s="16">
        <v>7.6595881290017306E-2</v>
      </c>
      <c r="AO19" s="16">
        <v>0.11596511897188901</v>
      </c>
      <c r="AP19" s="16"/>
      <c r="AQ19" s="16">
        <v>6.0385210203204899E-2</v>
      </c>
      <c r="AR19" s="16">
        <v>3.88590868380808E-2</v>
      </c>
      <c r="AS19" s="16">
        <v>7.0626486908272307E-2</v>
      </c>
      <c r="AT19" s="16">
        <v>0.12972394463618001</v>
      </c>
      <c r="AU19" s="16">
        <v>9.88198069492187E-2</v>
      </c>
      <c r="AV19" s="16"/>
      <c r="AW19" s="16">
        <v>2.9067608024626799E-2</v>
      </c>
      <c r="AX19" s="16">
        <v>5.2792422135115598E-2</v>
      </c>
      <c r="AY19" s="16">
        <v>5.2792422135115598E-2</v>
      </c>
      <c r="AZ19" s="16" t="s">
        <v>137</v>
      </c>
      <c r="BA19" s="16" t="s">
        <v>137</v>
      </c>
      <c r="BB19" s="16" t="s">
        <v>137</v>
      </c>
      <c r="BC19" s="16">
        <v>0.21915372545063999</v>
      </c>
      <c r="BD19" s="16">
        <v>9.8350806525643E-2</v>
      </c>
      <c r="BE19" s="16">
        <v>0</v>
      </c>
      <c r="BF19" s="16"/>
      <c r="BG19" s="16">
        <v>7.2561138843417194E-2</v>
      </c>
      <c r="BH19" s="16">
        <v>8.2918042214064305E-2</v>
      </c>
      <c r="BI19" s="16">
        <v>0</v>
      </c>
      <c r="BJ19" s="16">
        <v>5.95403858768166E-2</v>
      </c>
      <c r="BK19" s="16">
        <v>3.8439603208063299E-2</v>
      </c>
      <c r="BL19" s="16">
        <v>0</v>
      </c>
      <c r="BM19" s="16"/>
      <c r="BN19" s="16">
        <v>4.8224791463113099E-2</v>
      </c>
      <c r="BO19" s="16">
        <v>6.5134012107658304E-2</v>
      </c>
      <c r="BP19" s="16">
        <v>8.0147100674556299E-2</v>
      </c>
      <c r="BQ19" s="16">
        <v>6.5258123042450794E-2</v>
      </c>
      <c r="BR19" s="16">
        <v>8.3935238196857304E-2</v>
      </c>
      <c r="BS19" s="16">
        <v>5.5846113730442799E-2</v>
      </c>
      <c r="BT19" s="16"/>
      <c r="BU19" s="16">
        <v>6.1397001098509298E-2</v>
      </c>
      <c r="BV19" s="16">
        <v>8.0949969518689394E-2</v>
      </c>
      <c r="BW19" s="16"/>
      <c r="BX19" s="16">
        <v>5.2988821529957798E-2</v>
      </c>
      <c r="BY19" s="16">
        <v>8.1954236515389606E-2</v>
      </c>
      <c r="BZ19" s="16"/>
      <c r="CA19" s="16">
        <v>6.09259719045901E-2</v>
      </c>
      <c r="CB19" s="16">
        <v>7.4931069251982202E-2</v>
      </c>
    </row>
    <row r="20" spans="2:80" ht="43.5" x14ac:dyDescent="0.35">
      <c r="B20" s="17" t="s">
        <v>151</v>
      </c>
      <c r="C20" s="16">
        <v>2.8004632907322701E-2</v>
      </c>
      <c r="D20" s="16">
        <v>3.4911271409997301E-2</v>
      </c>
      <c r="E20" s="16">
        <v>2.218483639425E-2</v>
      </c>
      <c r="F20" s="16"/>
      <c r="G20" s="16">
        <v>2.5635266987749299E-2</v>
      </c>
      <c r="H20" s="16">
        <v>3.04185317366652E-2</v>
      </c>
      <c r="I20" s="16">
        <v>2.7409847769673201E-2</v>
      </c>
      <c r="J20" s="16"/>
      <c r="K20" s="16">
        <v>8.7325729105311306E-3</v>
      </c>
      <c r="L20" s="16">
        <v>2.42195604669409E-2</v>
      </c>
      <c r="M20" s="16">
        <v>4.0583816692447303E-2</v>
      </c>
      <c r="N20" s="16">
        <v>5.4003453880880001E-2</v>
      </c>
      <c r="O20" s="16"/>
      <c r="P20" s="16">
        <v>5.3725477043114103E-2</v>
      </c>
      <c r="Q20" s="16">
        <v>4.1681906319763998E-2</v>
      </c>
      <c r="R20" s="16">
        <v>5.6835091203758598E-2</v>
      </c>
      <c r="S20" s="16">
        <v>1.47740503755698E-2</v>
      </c>
      <c r="T20" s="16">
        <v>0</v>
      </c>
      <c r="U20" s="16">
        <v>1.9422174628368601E-2</v>
      </c>
      <c r="V20" s="16">
        <v>1.8340076702884501E-2</v>
      </c>
      <c r="W20" s="16">
        <v>4.8076346249136502E-2</v>
      </c>
      <c r="X20" s="16">
        <v>2.4998185738446001E-2</v>
      </c>
      <c r="Y20" s="16">
        <v>0</v>
      </c>
      <c r="Z20" s="16">
        <v>3.1287272503211797E-2</v>
      </c>
      <c r="AA20" s="16">
        <v>0</v>
      </c>
      <c r="AB20" s="16"/>
      <c r="AC20" s="16">
        <v>3.1988057120518602E-2</v>
      </c>
      <c r="AD20" s="16">
        <v>2.7514191957520199E-2</v>
      </c>
      <c r="AE20" s="16">
        <v>3.7194389191230803E-2</v>
      </c>
      <c r="AF20" s="16">
        <v>3.2890622504185202E-2</v>
      </c>
      <c r="AG20" s="16"/>
      <c r="AH20" s="16">
        <v>3.3037808629746299E-2</v>
      </c>
      <c r="AI20" s="16">
        <v>6.1285016436515996E-3</v>
      </c>
      <c r="AJ20" s="16">
        <v>3.24703445982348E-2</v>
      </c>
      <c r="AK20" s="16">
        <v>0</v>
      </c>
      <c r="AL20" s="16"/>
      <c r="AM20" s="16">
        <v>3.38296469365559E-2</v>
      </c>
      <c r="AN20" s="16">
        <v>2.42673805528438E-2</v>
      </c>
      <c r="AO20" s="16">
        <v>0</v>
      </c>
      <c r="AP20" s="16"/>
      <c r="AQ20" s="16">
        <v>3.8066416013295599E-2</v>
      </c>
      <c r="AR20" s="16">
        <v>2.0751673030549599E-2</v>
      </c>
      <c r="AS20" s="16">
        <v>1.9389798862875701E-2</v>
      </c>
      <c r="AT20" s="16">
        <v>0</v>
      </c>
      <c r="AU20" s="16">
        <v>0</v>
      </c>
      <c r="AV20" s="16"/>
      <c r="AW20" s="16">
        <v>0</v>
      </c>
      <c r="AX20" s="16">
        <v>3.4573837237956602E-2</v>
      </c>
      <c r="AY20" s="16">
        <v>3.4573837237956602E-2</v>
      </c>
      <c r="AZ20" s="16" t="s">
        <v>137</v>
      </c>
      <c r="BA20" s="16" t="s">
        <v>137</v>
      </c>
      <c r="BB20" s="16" t="s">
        <v>137</v>
      </c>
      <c r="BC20" s="16">
        <v>0</v>
      </c>
      <c r="BD20" s="16">
        <v>0.130576497799515</v>
      </c>
      <c r="BE20" s="16">
        <v>0</v>
      </c>
      <c r="BF20" s="16"/>
      <c r="BG20" s="16">
        <v>2.3572686570465101E-2</v>
      </c>
      <c r="BH20" s="16">
        <v>4.94319343665982E-2</v>
      </c>
      <c r="BI20" s="16">
        <v>5.7653708095980798E-2</v>
      </c>
      <c r="BJ20" s="16">
        <v>4.5297529908263398E-2</v>
      </c>
      <c r="BK20" s="16">
        <v>2.7912449739868901E-2</v>
      </c>
      <c r="BL20" s="16">
        <v>0</v>
      </c>
      <c r="BM20" s="16"/>
      <c r="BN20" s="16">
        <v>1.8094716899607101E-2</v>
      </c>
      <c r="BO20" s="16">
        <v>2.4292664577631701E-2</v>
      </c>
      <c r="BP20" s="16">
        <v>0</v>
      </c>
      <c r="BQ20" s="16">
        <v>2.0804281198722501E-2</v>
      </c>
      <c r="BR20" s="16">
        <v>5.7411118091850802E-2</v>
      </c>
      <c r="BS20" s="16">
        <v>4.9160445001845701E-2</v>
      </c>
      <c r="BT20" s="16"/>
      <c r="BU20" s="16">
        <v>3.46035676494953E-2</v>
      </c>
      <c r="BV20" s="16">
        <v>1.10714824581699E-2</v>
      </c>
      <c r="BW20" s="16"/>
      <c r="BX20" s="16">
        <v>3.3811279157962899E-2</v>
      </c>
      <c r="BY20" s="16">
        <v>2.1703544622910399E-2</v>
      </c>
      <c r="BZ20" s="16"/>
      <c r="CA20" s="16">
        <v>3.58667350705913E-2</v>
      </c>
      <c r="CB20" s="16">
        <v>1.8280686910414599E-2</v>
      </c>
    </row>
    <row r="21" spans="2:80" x14ac:dyDescent="0.35">
      <c r="B21" s="17" t="s">
        <v>144</v>
      </c>
      <c r="C21" s="16">
        <v>2.7183249847303401E-2</v>
      </c>
      <c r="D21" s="16">
        <v>2.82689368735352E-2</v>
      </c>
      <c r="E21" s="16">
        <v>2.6268408630826599E-2</v>
      </c>
      <c r="F21" s="16"/>
      <c r="G21" s="16">
        <v>3.0648199725888999E-2</v>
      </c>
      <c r="H21" s="16">
        <v>2.8011408862134001E-2</v>
      </c>
      <c r="I21" s="16">
        <v>2.66284955313087E-2</v>
      </c>
      <c r="J21" s="16"/>
      <c r="K21" s="16">
        <v>1.8275020717217601E-2</v>
      </c>
      <c r="L21" s="16">
        <v>4.3869383336533202E-2</v>
      </c>
      <c r="M21" s="16">
        <v>1.49175001504738E-2</v>
      </c>
      <c r="N21" s="16">
        <v>2.7275079357404398E-2</v>
      </c>
      <c r="O21" s="16"/>
      <c r="P21" s="16">
        <v>0</v>
      </c>
      <c r="Q21" s="16">
        <v>4.2194717763823199E-2</v>
      </c>
      <c r="R21" s="16">
        <v>1.9415802777336E-2</v>
      </c>
      <c r="S21" s="16">
        <v>2.9548100751139599E-2</v>
      </c>
      <c r="T21" s="16">
        <v>5.0591233452775802E-2</v>
      </c>
      <c r="U21" s="16">
        <v>6.0096036944899699E-2</v>
      </c>
      <c r="V21" s="16">
        <v>1.9101331039041599E-2</v>
      </c>
      <c r="W21" s="16">
        <v>0</v>
      </c>
      <c r="X21" s="16">
        <v>1.3582188379954299E-2</v>
      </c>
      <c r="Y21" s="16">
        <v>3.9522879870083003E-2</v>
      </c>
      <c r="Z21" s="16">
        <v>2.8402190202542699E-2</v>
      </c>
      <c r="AA21" s="16">
        <v>0</v>
      </c>
      <c r="AB21" s="16"/>
      <c r="AC21" s="16">
        <v>2.0845400853690101E-2</v>
      </c>
      <c r="AD21" s="16">
        <v>2.8581971041822699E-2</v>
      </c>
      <c r="AE21" s="16">
        <v>3.7078807011590498E-2</v>
      </c>
      <c r="AF21" s="16">
        <v>3.3520046889711899E-2</v>
      </c>
      <c r="AG21" s="16"/>
      <c r="AH21" s="16">
        <v>2.91010912429201E-2</v>
      </c>
      <c r="AI21" s="16">
        <v>1.2614942045570799E-2</v>
      </c>
      <c r="AJ21" s="16">
        <v>6.4746726105710001E-2</v>
      </c>
      <c r="AK21" s="16">
        <v>0</v>
      </c>
      <c r="AL21" s="16"/>
      <c r="AM21" s="16">
        <v>3.0474592479103401E-2</v>
      </c>
      <c r="AN21" s="16">
        <v>2.6855109914981599E-2</v>
      </c>
      <c r="AO21" s="16">
        <v>0</v>
      </c>
      <c r="AP21" s="16"/>
      <c r="AQ21" s="16">
        <v>3.6931073562256E-2</v>
      </c>
      <c r="AR21" s="16">
        <v>1.01213758708232E-2</v>
      </c>
      <c r="AS21" s="16">
        <v>1.9389798862875701E-2</v>
      </c>
      <c r="AT21" s="16">
        <v>0</v>
      </c>
      <c r="AU21" s="16">
        <v>0</v>
      </c>
      <c r="AV21" s="16"/>
      <c r="AW21" s="16">
        <v>1.41679526751018E-2</v>
      </c>
      <c r="AX21" s="16">
        <v>2.69420906781015E-2</v>
      </c>
      <c r="AY21" s="16">
        <v>2.69420906781015E-2</v>
      </c>
      <c r="AZ21" s="16" t="s">
        <v>137</v>
      </c>
      <c r="BA21" s="16" t="s">
        <v>137</v>
      </c>
      <c r="BB21" s="16" t="s">
        <v>137</v>
      </c>
      <c r="BC21" s="16">
        <v>0.109323286261371</v>
      </c>
      <c r="BD21" s="16">
        <v>0</v>
      </c>
      <c r="BE21" s="16">
        <v>0</v>
      </c>
      <c r="BF21" s="16"/>
      <c r="BG21" s="16">
        <v>2.9068039690857601E-2</v>
      </c>
      <c r="BH21" s="16">
        <v>5.0150442882578999E-2</v>
      </c>
      <c r="BI21" s="16">
        <v>0</v>
      </c>
      <c r="BJ21" s="16">
        <v>0</v>
      </c>
      <c r="BK21" s="16">
        <v>3.0311521363801299E-2</v>
      </c>
      <c r="BL21" s="16">
        <v>0</v>
      </c>
      <c r="BM21" s="16"/>
      <c r="BN21" s="16">
        <v>1.29862491720758E-2</v>
      </c>
      <c r="BO21" s="16">
        <v>4.2152556681193498E-2</v>
      </c>
      <c r="BP21" s="16">
        <v>0</v>
      </c>
      <c r="BQ21" s="16">
        <v>1.50733722407668E-2</v>
      </c>
      <c r="BR21" s="16">
        <v>4.81334489914165E-2</v>
      </c>
      <c r="BS21" s="16">
        <v>0</v>
      </c>
      <c r="BT21" s="16"/>
      <c r="BU21" s="16">
        <v>2.8803161632089399E-2</v>
      </c>
      <c r="BV21" s="16">
        <v>2.3026486515361901E-2</v>
      </c>
      <c r="BW21" s="16"/>
      <c r="BX21" s="16">
        <v>2.3728758123799001E-2</v>
      </c>
      <c r="BY21" s="16">
        <v>3.0931895173368001E-2</v>
      </c>
      <c r="BZ21" s="16"/>
      <c r="CA21" s="16">
        <v>2.3971316968078301E-2</v>
      </c>
      <c r="CB21" s="16">
        <v>3.1456961167364302E-2</v>
      </c>
    </row>
    <row r="22" spans="2:80" ht="29" x14ac:dyDescent="0.35">
      <c r="B22" s="17" t="s">
        <v>147</v>
      </c>
      <c r="C22" s="16">
        <v>1.9592970081067002E-2</v>
      </c>
      <c r="D22" s="16">
        <v>2.7508740590475599E-2</v>
      </c>
      <c r="E22" s="16">
        <v>1.2922840525118899E-2</v>
      </c>
      <c r="F22" s="16"/>
      <c r="G22" s="16">
        <v>0</v>
      </c>
      <c r="H22" s="16">
        <v>4.8768224423475198E-2</v>
      </c>
      <c r="I22" s="16">
        <v>1.16627527380193E-2</v>
      </c>
      <c r="J22" s="16"/>
      <c r="K22" s="16">
        <v>2.84407692862313E-2</v>
      </c>
      <c r="L22" s="16">
        <v>2.85431206544739E-2</v>
      </c>
      <c r="M22" s="16">
        <v>0</v>
      </c>
      <c r="N22" s="16">
        <v>6.6632343997511502E-3</v>
      </c>
      <c r="O22" s="16"/>
      <c r="P22" s="16">
        <v>1.66692345272423E-2</v>
      </c>
      <c r="Q22" s="16">
        <v>2.5629450403788698E-2</v>
      </c>
      <c r="R22" s="16">
        <v>0</v>
      </c>
      <c r="S22" s="16">
        <v>2.9125993852433401E-2</v>
      </c>
      <c r="T22" s="16">
        <v>4.8698322708038401E-2</v>
      </c>
      <c r="U22" s="16">
        <v>0</v>
      </c>
      <c r="V22" s="16">
        <v>1.9101331039041599E-2</v>
      </c>
      <c r="W22" s="16">
        <v>0</v>
      </c>
      <c r="X22" s="16">
        <v>1.2230745057832599E-2</v>
      </c>
      <c r="Y22" s="16">
        <v>1.8278300885861701E-2</v>
      </c>
      <c r="Z22" s="16">
        <v>6.3816442924325104E-2</v>
      </c>
      <c r="AA22" s="16">
        <v>0</v>
      </c>
      <c r="AB22" s="16"/>
      <c r="AC22" s="16">
        <v>1.3616301011718001E-2</v>
      </c>
      <c r="AD22" s="16">
        <v>2.3906675249664999E-2</v>
      </c>
      <c r="AE22" s="16">
        <v>3.3004385359852097E-2</v>
      </c>
      <c r="AF22" s="16">
        <v>0</v>
      </c>
      <c r="AG22" s="16"/>
      <c r="AH22" s="16">
        <v>1.3483317262125601E-2</v>
      </c>
      <c r="AI22" s="16">
        <v>2.52916821293033E-2</v>
      </c>
      <c r="AJ22" s="16">
        <v>2.08646942257198E-2</v>
      </c>
      <c r="AK22" s="16">
        <v>8.8036891360812802E-2</v>
      </c>
      <c r="AL22" s="16"/>
      <c r="AM22" s="16">
        <v>2.0263320929504801E-2</v>
      </c>
      <c r="AN22" s="16">
        <v>1.7907782955939301E-2</v>
      </c>
      <c r="AO22" s="16">
        <v>2.8291783821933099E-2</v>
      </c>
      <c r="AP22" s="16"/>
      <c r="AQ22" s="16">
        <v>2.2994205754319898E-2</v>
      </c>
      <c r="AR22" s="16">
        <v>2.2205450643862298E-2</v>
      </c>
      <c r="AS22" s="16">
        <v>0</v>
      </c>
      <c r="AT22" s="16">
        <v>0</v>
      </c>
      <c r="AU22" s="16">
        <v>2.15319271150732E-2</v>
      </c>
      <c r="AV22" s="16"/>
      <c r="AW22" s="16">
        <v>0</v>
      </c>
      <c r="AX22" s="16">
        <v>1.0545036357856599E-2</v>
      </c>
      <c r="AY22" s="16">
        <v>1.0545036357856599E-2</v>
      </c>
      <c r="AZ22" s="16" t="s">
        <v>137</v>
      </c>
      <c r="BA22" s="16" t="s">
        <v>137</v>
      </c>
      <c r="BB22" s="16" t="s">
        <v>137</v>
      </c>
      <c r="BC22" s="16">
        <v>5.00961919829132E-2</v>
      </c>
      <c r="BD22" s="16">
        <v>0</v>
      </c>
      <c r="BE22" s="16">
        <v>0</v>
      </c>
      <c r="BF22" s="16"/>
      <c r="BG22" s="16">
        <v>1.9662032187454902E-2</v>
      </c>
      <c r="BH22" s="16">
        <v>4.6527259752457702E-2</v>
      </c>
      <c r="BI22" s="16">
        <v>0</v>
      </c>
      <c r="BJ22" s="16">
        <v>0</v>
      </c>
      <c r="BK22" s="16">
        <v>2.6775607382837699E-2</v>
      </c>
      <c r="BL22" s="16">
        <v>0</v>
      </c>
      <c r="BM22" s="16"/>
      <c r="BN22" s="16">
        <v>1.75777357983317E-2</v>
      </c>
      <c r="BO22" s="16">
        <v>1.49691292569098E-2</v>
      </c>
      <c r="BP22" s="16">
        <v>1.8840073367007801E-2</v>
      </c>
      <c r="BQ22" s="16">
        <v>2.0889022459375399E-2</v>
      </c>
      <c r="BR22" s="16">
        <v>2.7296461446814298E-2</v>
      </c>
      <c r="BS22" s="16">
        <v>0</v>
      </c>
      <c r="BT22" s="16"/>
      <c r="BU22" s="16">
        <v>1.8524677785678501E-2</v>
      </c>
      <c r="BV22" s="16">
        <v>2.23342540713262E-2</v>
      </c>
      <c r="BW22" s="16"/>
      <c r="BX22" s="16">
        <v>1.56238750050925E-2</v>
      </c>
      <c r="BY22" s="16">
        <v>2.3900037776155798E-2</v>
      </c>
      <c r="BZ22" s="16"/>
      <c r="CA22" s="16">
        <v>2.3929369952804799E-2</v>
      </c>
      <c r="CB22" s="16">
        <v>1.4261989399502999E-2</v>
      </c>
    </row>
    <row r="23" spans="2:80" x14ac:dyDescent="0.35">
      <c r="B23" s="17" t="s">
        <v>309</v>
      </c>
      <c r="C23" s="16">
        <v>3.2514146560030398E-2</v>
      </c>
      <c r="D23" s="16">
        <v>4.1155707631932402E-2</v>
      </c>
      <c r="E23" s="16">
        <v>2.5232438247906799E-2</v>
      </c>
      <c r="F23" s="16"/>
      <c r="G23" s="16">
        <v>3.6028776133866403E-2</v>
      </c>
      <c r="H23" s="16">
        <v>3.4790402522343902E-2</v>
      </c>
      <c r="I23" s="16">
        <v>3.1481983532190998E-2</v>
      </c>
      <c r="J23" s="16"/>
      <c r="K23" s="16">
        <v>3.2571511528755599E-2</v>
      </c>
      <c r="L23" s="16">
        <v>2.3196100894057999E-2</v>
      </c>
      <c r="M23" s="16">
        <v>3.1323783966548099E-2</v>
      </c>
      <c r="N23" s="16">
        <v>4.4071872007533097E-2</v>
      </c>
      <c r="O23" s="16"/>
      <c r="P23" s="16">
        <v>3.4901254092802203E-2</v>
      </c>
      <c r="Q23" s="16">
        <v>2.83134763534524E-2</v>
      </c>
      <c r="R23" s="16">
        <v>5.3942967591800402E-2</v>
      </c>
      <c r="S23" s="16">
        <v>2.9194285464718701E-2</v>
      </c>
      <c r="T23" s="16">
        <v>5.1336647476818202E-2</v>
      </c>
      <c r="U23" s="16">
        <v>1.9422174628368601E-2</v>
      </c>
      <c r="V23" s="16">
        <v>1.9856458120205301E-2</v>
      </c>
      <c r="W23" s="16">
        <v>0</v>
      </c>
      <c r="X23" s="16">
        <v>5.4633700319578003E-2</v>
      </c>
      <c r="Y23" s="16">
        <v>3.7468851987859597E-2</v>
      </c>
      <c r="Z23" s="16">
        <v>0</v>
      </c>
      <c r="AA23" s="16">
        <v>0</v>
      </c>
      <c r="AB23" s="16"/>
      <c r="AC23" s="16">
        <v>5.2241287818311499E-2</v>
      </c>
      <c r="AD23" s="16">
        <v>1.7243948272243698E-2</v>
      </c>
      <c r="AE23" s="16">
        <v>3.5792918660601303E-2</v>
      </c>
      <c r="AF23" s="16">
        <v>3.5697230149681E-2</v>
      </c>
      <c r="AG23" s="16"/>
      <c r="AH23" s="16">
        <v>2.63965609304103E-2</v>
      </c>
      <c r="AI23" s="16">
        <v>4.6647687637666198E-2</v>
      </c>
      <c r="AJ23" s="16">
        <v>3.08290052363633E-2</v>
      </c>
      <c r="AK23" s="16">
        <v>0</v>
      </c>
      <c r="AL23" s="16"/>
      <c r="AM23" s="16">
        <v>4.0635095927619602E-2</v>
      </c>
      <c r="AN23" s="16">
        <v>2.0925588754197099E-2</v>
      </c>
      <c r="AO23" s="16">
        <v>3.9592026972297203E-2</v>
      </c>
      <c r="AP23" s="16"/>
      <c r="AQ23" s="16">
        <v>2.8128693185865E-2</v>
      </c>
      <c r="AR23" s="16">
        <v>1.8465367596517599E-2</v>
      </c>
      <c r="AS23" s="16">
        <v>9.3703232986132895E-2</v>
      </c>
      <c r="AT23" s="16">
        <v>6.9517691832965606E-2</v>
      </c>
      <c r="AU23" s="16">
        <v>5.4897862734180902E-2</v>
      </c>
      <c r="AV23" s="16"/>
      <c r="AW23" s="16">
        <v>5.5520563470765699E-2</v>
      </c>
      <c r="AX23" s="16">
        <v>3.1062580742511399E-2</v>
      </c>
      <c r="AY23" s="16">
        <v>3.1062580742511399E-2</v>
      </c>
      <c r="AZ23" s="16" t="s">
        <v>137</v>
      </c>
      <c r="BA23" s="16" t="s">
        <v>137</v>
      </c>
      <c r="BB23" s="16" t="s">
        <v>137</v>
      </c>
      <c r="BC23" s="16">
        <v>0</v>
      </c>
      <c r="BD23" s="16">
        <v>4.70342595769409E-2</v>
      </c>
      <c r="BE23" s="16">
        <v>0</v>
      </c>
      <c r="BF23" s="16"/>
      <c r="BG23" s="16">
        <v>3.2614545828282999E-2</v>
      </c>
      <c r="BH23" s="16">
        <v>0</v>
      </c>
      <c r="BI23" s="16">
        <v>0.107319628590876</v>
      </c>
      <c r="BJ23" s="16">
        <v>2.4091884808965298E-2</v>
      </c>
      <c r="BK23" s="16">
        <v>0</v>
      </c>
      <c r="BL23" s="16">
        <v>0.23703333886826899</v>
      </c>
      <c r="BM23" s="16"/>
      <c r="BN23" s="16">
        <v>0</v>
      </c>
      <c r="BO23" s="16">
        <v>5.8786596536947698E-2</v>
      </c>
      <c r="BP23" s="16">
        <v>2.14439109370489E-2</v>
      </c>
      <c r="BQ23" s="16">
        <v>3.4326946722410302E-2</v>
      </c>
      <c r="BR23" s="16">
        <v>1.0004801254214201E-2</v>
      </c>
      <c r="BS23" s="16">
        <v>2.65495767946036E-2</v>
      </c>
      <c r="BT23" s="16"/>
      <c r="BU23" s="16">
        <v>2.4708966780155099E-2</v>
      </c>
      <c r="BV23" s="16">
        <v>5.2542573671252202E-2</v>
      </c>
      <c r="BW23" s="16"/>
      <c r="BX23" s="16">
        <v>1.39602493253774E-2</v>
      </c>
      <c r="BY23" s="16">
        <v>5.2647927653130797E-2</v>
      </c>
      <c r="BZ23" s="16"/>
      <c r="CA23" s="16">
        <v>3.1396224692354598E-2</v>
      </c>
      <c r="CB23" s="16">
        <v>3.4181367486959997E-2</v>
      </c>
    </row>
    <row r="24" spans="2:80" x14ac:dyDescent="0.35">
      <c r="B24" s="24" t="s">
        <v>177</v>
      </c>
      <c r="C24" s="18">
        <v>3.5117360869943201E-2</v>
      </c>
      <c r="D24" s="18">
        <v>2.54042045424295E-2</v>
      </c>
      <c r="E24" s="18">
        <v>4.3302036136196598E-2</v>
      </c>
      <c r="F24" s="18"/>
      <c r="G24" s="18">
        <v>8.5457280527414595E-2</v>
      </c>
      <c r="H24" s="18">
        <v>2.03909270117381E-2</v>
      </c>
      <c r="I24" s="18">
        <v>3.5804097527507101E-2</v>
      </c>
      <c r="J24" s="18"/>
      <c r="K24" s="18">
        <v>3.4627563789976001E-2</v>
      </c>
      <c r="L24" s="18">
        <v>2.8935539224986401E-2</v>
      </c>
      <c r="M24" s="18">
        <v>3.9286053216947399E-2</v>
      </c>
      <c r="N24" s="18">
        <v>4.1082753083223997E-2</v>
      </c>
      <c r="O24" s="18"/>
      <c r="P24" s="18">
        <v>3.85041109639035E-2</v>
      </c>
      <c r="Q24" s="18">
        <v>1.44051614481284E-2</v>
      </c>
      <c r="R24" s="18">
        <v>0</v>
      </c>
      <c r="S24" s="18">
        <v>2.8659782829948501E-2</v>
      </c>
      <c r="T24" s="18">
        <v>5.1276391081137303E-2</v>
      </c>
      <c r="U24" s="18">
        <v>5.7237375002601697E-2</v>
      </c>
      <c r="V24" s="18">
        <v>4.0313274812980901E-2</v>
      </c>
      <c r="W24" s="18">
        <v>0</v>
      </c>
      <c r="X24" s="18">
        <v>3.8890659602078298E-2</v>
      </c>
      <c r="Y24" s="18">
        <v>4.0852328881453397E-2</v>
      </c>
      <c r="Z24" s="18">
        <v>9.2226178337726505E-2</v>
      </c>
      <c r="AA24" s="18">
        <v>0</v>
      </c>
      <c r="AB24" s="18"/>
      <c r="AC24" s="18">
        <v>4.4713777698973202E-2</v>
      </c>
      <c r="AD24" s="18">
        <v>1.7212134058548802E-2</v>
      </c>
      <c r="AE24" s="18">
        <v>3.4711403159883303E-2</v>
      </c>
      <c r="AF24" s="18">
        <v>5.2177754499533498E-2</v>
      </c>
      <c r="AG24" s="18"/>
      <c r="AH24" s="18">
        <v>3.2051684643623499E-2</v>
      </c>
      <c r="AI24" s="18">
        <v>5.6078476690412597E-2</v>
      </c>
      <c r="AJ24" s="18">
        <v>1.63278696177649E-2</v>
      </c>
      <c r="AK24" s="18">
        <v>0</v>
      </c>
      <c r="AL24" s="18"/>
      <c r="AM24" s="18">
        <v>3.71003749887788E-2</v>
      </c>
      <c r="AN24" s="18">
        <v>3.38948666662654E-2</v>
      </c>
      <c r="AO24" s="18">
        <v>2.9339895009159699E-2</v>
      </c>
      <c r="AP24" s="18"/>
      <c r="AQ24" s="18">
        <v>4.3040521629832303E-2</v>
      </c>
      <c r="AR24" s="18">
        <v>2.7198727661016199E-2</v>
      </c>
      <c r="AS24" s="18">
        <v>0</v>
      </c>
      <c r="AT24" s="18">
        <v>0</v>
      </c>
      <c r="AU24" s="18">
        <v>2.3652542186962899E-2</v>
      </c>
      <c r="AV24" s="18"/>
      <c r="AW24" s="18">
        <v>3.8983287553860997E-2</v>
      </c>
      <c r="AX24" s="18">
        <v>3.7667730043271501E-2</v>
      </c>
      <c r="AY24" s="18">
        <v>3.7667730043271501E-2</v>
      </c>
      <c r="AZ24" s="18" t="s">
        <v>137</v>
      </c>
      <c r="BA24" s="18" t="s">
        <v>137</v>
      </c>
      <c r="BB24" s="18" t="s">
        <v>137</v>
      </c>
      <c r="BC24" s="18">
        <v>0</v>
      </c>
      <c r="BD24" s="18">
        <v>8.4985356970560505E-2</v>
      </c>
      <c r="BE24" s="18">
        <v>0</v>
      </c>
      <c r="BF24" s="18"/>
      <c r="BG24" s="18">
        <v>4.0743859031398599E-2</v>
      </c>
      <c r="BH24" s="18">
        <v>3.61405012916328E-2</v>
      </c>
      <c r="BI24" s="18">
        <v>0</v>
      </c>
      <c r="BJ24" s="18">
        <v>2.5408611990210599E-2</v>
      </c>
      <c r="BK24" s="18">
        <v>0</v>
      </c>
      <c r="BL24" s="18">
        <v>0</v>
      </c>
      <c r="BM24" s="18"/>
      <c r="BN24" s="18">
        <v>3.4728160746761702E-2</v>
      </c>
      <c r="BO24" s="18">
        <v>3.76987499804326E-2</v>
      </c>
      <c r="BP24" s="18">
        <v>8.6410630736776101E-2</v>
      </c>
      <c r="BQ24" s="18">
        <v>1.4655922318933E-2</v>
      </c>
      <c r="BR24" s="18">
        <v>3.7003981345563597E-2</v>
      </c>
      <c r="BS24" s="18">
        <v>2.7728761549242101E-2</v>
      </c>
      <c r="BT24" s="18"/>
      <c r="BU24" s="18">
        <v>3.2678545008837198E-2</v>
      </c>
      <c r="BV24" s="18">
        <v>4.1375467292782603E-2</v>
      </c>
      <c r="BW24" s="18"/>
      <c r="BX24" s="18">
        <v>2.94721649899772E-2</v>
      </c>
      <c r="BY24" s="18">
        <v>4.1243251114857798E-2</v>
      </c>
      <c r="BZ24" s="18"/>
      <c r="CA24" s="18">
        <v>4.1866051382767701E-2</v>
      </c>
      <c r="CB24" s="18">
        <v>2.3243880296868299E-2</v>
      </c>
    </row>
    <row r="25" spans="2:80" x14ac:dyDescent="0.35">
      <c r="B25" t="s">
        <v>501</v>
      </c>
    </row>
    <row r="26" spans="2:80" x14ac:dyDescent="0.35">
      <c r="B26" t="s">
        <v>101</v>
      </c>
    </row>
    <row r="27" spans="2:80" x14ac:dyDescent="0.35">
      <c r="B27" t="s">
        <v>102</v>
      </c>
    </row>
    <row r="29" spans="2:80" x14ac:dyDescent="0.35">
      <c r="B29"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B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312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158</v>
      </c>
      <c r="C9" s="16">
        <v>3.1333942254263898E-2</v>
      </c>
      <c r="D9" s="16">
        <v>2.8525247011583599E-2</v>
      </c>
      <c r="E9" s="16">
        <v>3.3700655782603901E-2</v>
      </c>
      <c r="F9" s="16"/>
      <c r="G9" s="16">
        <v>0.21302961726365399</v>
      </c>
      <c r="H9" s="16">
        <v>7.4641814652361999E-2</v>
      </c>
      <c r="I9" s="16">
        <v>2.28262326098373E-3</v>
      </c>
      <c r="J9" s="16"/>
      <c r="K9" s="16">
        <v>3.0379126252190799E-2</v>
      </c>
      <c r="L9" s="16">
        <v>1.0833990568865999E-2</v>
      </c>
      <c r="M9" s="16">
        <v>1.21210450797423E-2</v>
      </c>
      <c r="N9" s="16">
        <v>6.6618714910717206E-2</v>
      </c>
      <c r="O9" s="16"/>
      <c r="P9" s="16">
        <v>0.100435169424289</v>
      </c>
      <c r="Q9" s="16">
        <v>2.5573046720036099E-2</v>
      </c>
      <c r="R9" s="16">
        <v>3.5181162743978901E-2</v>
      </c>
      <c r="S9" s="16">
        <v>0</v>
      </c>
      <c r="T9" s="16">
        <v>0</v>
      </c>
      <c r="U9" s="16">
        <v>3.8231749276719899E-2</v>
      </c>
      <c r="V9" s="16">
        <v>5.6921990779809903E-2</v>
      </c>
      <c r="W9" s="16">
        <v>8.4860025174470693E-2</v>
      </c>
      <c r="X9" s="16">
        <v>0</v>
      </c>
      <c r="Y9" s="16">
        <v>1.74738678692813E-2</v>
      </c>
      <c r="Z9" s="16">
        <v>0</v>
      </c>
      <c r="AA9" s="16">
        <v>0</v>
      </c>
      <c r="AB9" s="16"/>
      <c r="AC9" s="16">
        <v>7.2831744428209194E-2</v>
      </c>
      <c r="AD9" s="16">
        <v>1.0651384640158801E-2</v>
      </c>
      <c r="AE9" s="16">
        <v>0</v>
      </c>
      <c r="AF9" s="16">
        <v>3.8998403942861803E-2</v>
      </c>
      <c r="AG9" s="16"/>
      <c r="AH9" s="16">
        <v>2.6538621643133E-2</v>
      </c>
      <c r="AI9" s="16">
        <v>4.0405348433508098E-2</v>
      </c>
      <c r="AJ9" s="16">
        <v>1.7925255677712498E-2</v>
      </c>
      <c r="AK9" s="16">
        <v>8.8036891360812802E-2</v>
      </c>
      <c r="AL9" s="16"/>
      <c r="AM9" s="16">
        <v>3.1306803784304602E-2</v>
      </c>
      <c r="AN9" s="16">
        <v>3.0921836793851701E-2</v>
      </c>
      <c r="AO9" s="16">
        <v>3.9713462754955103E-2</v>
      </c>
      <c r="AP9" s="16"/>
      <c r="AQ9" s="16">
        <v>2.4040223962599399E-2</v>
      </c>
      <c r="AR9" s="16">
        <v>5.30144216864957E-2</v>
      </c>
      <c r="AS9" s="16">
        <v>2.4116459666870101E-2</v>
      </c>
      <c r="AT9" s="16">
        <v>0</v>
      </c>
      <c r="AU9" s="16">
        <v>7.3893353960061997E-2</v>
      </c>
      <c r="AV9" s="16"/>
      <c r="AW9" s="16">
        <v>0</v>
      </c>
      <c r="AX9" s="16">
        <v>3.6093865670015399E-3</v>
      </c>
      <c r="AY9" s="16">
        <v>3.6093865670015399E-3</v>
      </c>
      <c r="AZ9" s="16" t="s">
        <v>137</v>
      </c>
      <c r="BA9" s="16" t="s">
        <v>137</v>
      </c>
      <c r="BB9" s="16" t="s">
        <v>137</v>
      </c>
      <c r="BC9" s="16">
        <v>0.383558119724209</v>
      </c>
      <c r="BD9" s="16">
        <v>0.18187504772348501</v>
      </c>
      <c r="BE9" s="16">
        <v>0.347411975325358</v>
      </c>
      <c r="BF9" s="16"/>
      <c r="BG9" s="16">
        <v>8.5662204712720503E-3</v>
      </c>
      <c r="BH9" s="16">
        <v>0.15177887030229101</v>
      </c>
      <c r="BI9" s="16">
        <v>0.15531767365764099</v>
      </c>
      <c r="BJ9" s="16">
        <v>5.3297405229259902E-2</v>
      </c>
      <c r="BK9" s="16">
        <v>2.6775607382837699E-2</v>
      </c>
      <c r="BL9" s="16">
        <v>0.17140144037872199</v>
      </c>
      <c r="BM9" s="16"/>
      <c r="BN9" s="16">
        <v>0.14305795730137499</v>
      </c>
      <c r="BO9" s="16">
        <v>1.9934428907381101E-2</v>
      </c>
      <c r="BP9" s="16">
        <v>0</v>
      </c>
      <c r="BQ9" s="16">
        <v>1.35077832361664E-2</v>
      </c>
      <c r="BR9" s="16">
        <v>2.6351927147826901E-2</v>
      </c>
      <c r="BS9" s="16">
        <v>0</v>
      </c>
      <c r="BT9" s="16"/>
      <c r="BU9" s="16">
        <v>2.9791335978281399E-2</v>
      </c>
      <c r="BV9" s="16">
        <v>3.5292336324761898E-2</v>
      </c>
      <c r="BW9" s="16"/>
      <c r="BX9" s="16">
        <v>2.63062072330629E-2</v>
      </c>
      <c r="BY9" s="16">
        <v>3.6789794199046301E-2</v>
      </c>
      <c r="BZ9" s="16"/>
      <c r="CA9" s="16">
        <v>3.8654048893518998E-2</v>
      </c>
      <c r="CB9" s="16">
        <v>2.2321354502149102E-2</v>
      </c>
    </row>
    <row r="10" spans="2:80" x14ac:dyDescent="0.35">
      <c r="B10" s="17" t="s">
        <v>159</v>
      </c>
      <c r="C10" s="16">
        <v>0.85057451457533595</v>
      </c>
      <c r="D10" s="16">
        <v>0.88467028213833099</v>
      </c>
      <c r="E10" s="16">
        <v>0.82184412292434394</v>
      </c>
      <c r="F10" s="16"/>
      <c r="G10" s="16">
        <v>0.33571511620271899</v>
      </c>
      <c r="H10" s="16">
        <v>0.73917773898519601</v>
      </c>
      <c r="I10" s="16">
        <v>0.92919459187652897</v>
      </c>
      <c r="J10" s="16"/>
      <c r="K10" s="16">
        <v>0.87179483377377598</v>
      </c>
      <c r="L10" s="16">
        <v>0.90498401356482805</v>
      </c>
      <c r="M10" s="16">
        <v>0.83166800958672604</v>
      </c>
      <c r="N10" s="16">
        <v>0.76550507831681103</v>
      </c>
      <c r="O10" s="16"/>
      <c r="P10" s="16">
        <v>0.75922033545602796</v>
      </c>
      <c r="Q10" s="16">
        <v>0.89631497970021501</v>
      </c>
      <c r="R10" s="16">
        <v>0.87518993522740796</v>
      </c>
      <c r="S10" s="16">
        <v>0.85468243419161105</v>
      </c>
      <c r="T10" s="16">
        <v>0.90356121216847496</v>
      </c>
      <c r="U10" s="16">
        <v>0.76483944867058196</v>
      </c>
      <c r="V10" s="16">
        <v>0.84283681661718501</v>
      </c>
      <c r="W10" s="16">
        <v>0.73663198543456399</v>
      </c>
      <c r="X10" s="16">
        <v>0.93875204140374402</v>
      </c>
      <c r="Y10" s="16">
        <v>0.89088754897677003</v>
      </c>
      <c r="Z10" s="16">
        <v>0.84647934754651499</v>
      </c>
      <c r="AA10" s="16">
        <v>0.77416362693684204</v>
      </c>
      <c r="AB10" s="16"/>
      <c r="AC10" s="16">
        <v>0.76305388187843903</v>
      </c>
      <c r="AD10" s="16">
        <v>0.88865075469778698</v>
      </c>
      <c r="AE10" s="16">
        <v>0.89295620471628001</v>
      </c>
      <c r="AF10" s="16">
        <v>0.86175266675665696</v>
      </c>
      <c r="AG10" s="16"/>
      <c r="AH10" s="16">
        <v>0.84312367985069803</v>
      </c>
      <c r="AI10" s="16">
        <v>0.84842909445363701</v>
      </c>
      <c r="AJ10" s="16">
        <v>0.88105822801251998</v>
      </c>
      <c r="AK10" s="16">
        <v>0.91196310863918695</v>
      </c>
      <c r="AL10" s="16"/>
      <c r="AM10" s="16">
        <v>0.86661159088536099</v>
      </c>
      <c r="AN10" s="16">
        <v>0.84318066150209503</v>
      </c>
      <c r="AO10" s="16">
        <v>0.75595570360877895</v>
      </c>
      <c r="AP10" s="16"/>
      <c r="AQ10" s="16">
        <v>0.88781410119333803</v>
      </c>
      <c r="AR10" s="16">
        <v>0.80030478711612096</v>
      </c>
      <c r="AS10" s="16">
        <v>0.84185765148570701</v>
      </c>
      <c r="AT10" s="16">
        <v>0.93185633426862302</v>
      </c>
      <c r="AU10" s="16">
        <v>0.75897489499023996</v>
      </c>
      <c r="AV10" s="16"/>
      <c r="AW10" s="16">
        <v>0.90428678978253496</v>
      </c>
      <c r="AX10" s="16">
        <v>0.93454720556100501</v>
      </c>
      <c r="AY10" s="16">
        <v>0.93454720556100501</v>
      </c>
      <c r="AZ10" s="16" t="s">
        <v>137</v>
      </c>
      <c r="BA10" s="16" t="s">
        <v>137</v>
      </c>
      <c r="BB10" s="16" t="s">
        <v>137</v>
      </c>
      <c r="BC10" s="16">
        <v>0.31676090865312001</v>
      </c>
      <c r="BD10" s="16">
        <v>0.53010510335578598</v>
      </c>
      <c r="BE10" s="16">
        <v>0.34002374864858897</v>
      </c>
      <c r="BF10" s="16"/>
      <c r="BG10" s="16">
        <v>0.88998098214759602</v>
      </c>
      <c r="BH10" s="16">
        <v>0.63401669011311701</v>
      </c>
      <c r="BI10" s="16">
        <v>0.71241728900692303</v>
      </c>
      <c r="BJ10" s="16">
        <v>0.72033085380380901</v>
      </c>
      <c r="BK10" s="16">
        <v>0.85807530772978302</v>
      </c>
      <c r="BL10" s="16">
        <v>0.82859855962127804</v>
      </c>
      <c r="BM10" s="16"/>
      <c r="BN10" s="16">
        <v>0.70739136222361199</v>
      </c>
      <c r="BO10" s="16">
        <v>0.87900377587668799</v>
      </c>
      <c r="BP10" s="16">
        <v>0.78146902091228099</v>
      </c>
      <c r="BQ10" s="16">
        <v>0.89822402488356701</v>
      </c>
      <c r="BR10" s="16">
        <v>0.84923207277449198</v>
      </c>
      <c r="BS10" s="16">
        <v>0.90937773760798402</v>
      </c>
      <c r="BT10" s="16"/>
      <c r="BU10" s="16">
        <v>0.85678038835583303</v>
      </c>
      <c r="BV10" s="16">
        <v>0.83464997546419195</v>
      </c>
      <c r="BW10" s="16"/>
      <c r="BX10" s="16">
        <v>0.875222727451204</v>
      </c>
      <c r="BY10" s="16">
        <v>0.82382748045616405</v>
      </c>
      <c r="BZ10" s="16"/>
      <c r="CA10" s="16">
        <v>0.83570855518572795</v>
      </c>
      <c r="CB10" s="16">
        <v>0.87182171131532005</v>
      </c>
    </row>
    <row r="11" spans="2:80" x14ac:dyDescent="0.35">
      <c r="B11" s="17" t="s">
        <v>177</v>
      </c>
      <c r="C11" s="18">
        <v>0.11809154317040101</v>
      </c>
      <c r="D11" s="18">
        <v>8.68044708500849E-2</v>
      </c>
      <c r="E11" s="18">
        <v>0.14445522129305199</v>
      </c>
      <c r="F11" s="18"/>
      <c r="G11" s="18">
        <v>0.45125526653362702</v>
      </c>
      <c r="H11" s="18">
        <v>0.18618044636244199</v>
      </c>
      <c r="I11" s="18">
        <v>6.8522784862487002E-2</v>
      </c>
      <c r="J11" s="18"/>
      <c r="K11" s="18">
        <v>9.7826039974033094E-2</v>
      </c>
      <c r="L11" s="18">
        <v>8.4181995866305495E-2</v>
      </c>
      <c r="M11" s="18">
        <v>0.156210945333531</v>
      </c>
      <c r="N11" s="18">
        <v>0.167876206772471</v>
      </c>
      <c r="O11" s="18"/>
      <c r="P11" s="18">
        <v>0.140344495119684</v>
      </c>
      <c r="Q11" s="18">
        <v>7.8111973579749097E-2</v>
      </c>
      <c r="R11" s="18">
        <v>8.9628902028613594E-2</v>
      </c>
      <c r="S11" s="18">
        <v>0.145317565808389</v>
      </c>
      <c r="T11" s="18">
        <v>9.6438787831525E-2</v>
      </c>
      <c r="U11" s="18">
        <v>0.196928802052698</v>
      </c>
      <c r="V11" s="18">
        <v>0.100241192603005</v>
      </c>
      <c r="W11" s="18">
        <v>0.17850798939096599</v>
      </c>
      <c r="X11" s="18">
        <v>6.1247958596256001E-2</v>
      </c>
      <c r="Y11" s="18">
        <v>9.1638583153948502E-2</v>
      </c>
      <c r="Z11" s="18">
        <v>0.15352065245348501</v>
      </c>
      <c r="AA11" s="18">
        <v>0.22583637306315801</v>
      </c>
      <c r="AB11" s="18"/>
      <c r="AC11" s="18">
        <v>0.164114373693351</v>
      </c>
      <c r="AD11" s="18">
        <v>0.100697860662054</v>
      </c>
      <c r="AE11" s="18">
        <v>0.10704379528372</v>
      </c>
      <c r="AF11" s="18">
        <v>9.9248929300480807E-2</v>
      </c>
      <c r="AG11" s="18"/>
      <c r="AH11" s="18">
        <v>0.130337698506169</v>
      </c>
      <c r="AI11" s="18">
        <v>0.111165557112855</v>
      </c>
      <c r="AJ11" s="18">
        <v>0.101016516309767</v>
      </c>
      <c r="AK11" s="18">
        <v>0</v>
      </c>
      <c r="AL11" s="18"/>
      <c r="AM11" s="18">
        <v>0.102081605330334</v>
      </c>
      <c r="AN11" s="18">
        <v>0.12589750170405301</v>
      </c>
      <c r="AO11" s="18">
        <v>0.204330833636266</v>
      </c>
      <c r="AP11" s="18"/>
      <c r="AQ11" s="18">
        <v>8.8145674844062993E-2</v>
      </c>
      <c r="AR11" s="18">
        <v>0.146680791197384</v>
      </c>
      <c r="AS11" s="18">
        <v>0.134025888847423</v>
      </c>
      <c r="AT11" s="18">
        <v>6.8143665731377007E-2</v>
      </c>
      <c r="AU11" s="18">
        <v>0.16713175104969799</v>
      </c>
      <c r="AV11" s="18"/>
      <c r="AW11" s="18">
        <v>9.5713210217464706E-2</v>
      </c>
      <c r="AX11" s="18">
        <v>6.1843407871993397E-2</v>
      </c>
      <c r="AY11" s="18">
        <v>6.1843407871993397E-2</v>
      </c>
      <c r="AZ11" s="18" t="s">
        <v>137</v>
      </c>
      <c r="BA11" s="18" t="s">
        <v>137</v>
      </c>
      <c r="BB11" s="18" t="s">
        <v>137</v>
      </c>
      <c r="BC11" s="18">
        <v>0.29968097162267199</v>
      </c>
      <c r="BD11" s="18">
        <v>0.28801984892072902</v>
      </c>
      <c r="BE11" s="18">
        <v>0.31256427602605302</v>
      </c>
      <c r="BF11" s="18"/>
      <c r="BG11" s="18">
        <v>0.101452797381132</v>
      </c>
      <c r="BH11" s="18">
        <v>0.21420443958459201</v>
      </c>
      <c r="BI11" s="18">
        <v>0.13226503733543599</v>
      </c>
      <c r="BJ11" s="18">
        <v>0.226371740966931</v>
      </c>
      <c r="BK11" s="18">
        <v>0.115149084887379</v>
      </c>
      <c r="BL11" s="18">
        <v>0</v>
      </c>
      <c r="BM11" s="18"/>
      <c r="BN11" s="18">
        <v>0.14955068047501299</v>
      </c>
      <c r="BO11" s="18">
        <v>0.10106179521593101</v>
      </c>
      <c r="BP11" s="18">
        <v>0.21853097908771901</v>
      </c>
      <c r="BQ11" s="18">
        <v>8.82681918802668E-2</v>
      </c>
      <c r="BR11" s="18">
        <v>0.124416000077681</v>
      </c>
      <c r="BS11" s="18">
        <v>9.0622262392016401E-2</v>
      </c>
      <c r="BT11" s="18"/>
      <c r="BU11" s="18">
        <v>0.11342827566588599</v>
      </c>
      <c r="BV11" s="18">
        <v>0.13005768821104599</v>
      </c>
      <c r="BW11" s="18"/>
      <c r="BX11" s="18">
        <v>9.8471065315732895E-2</v>
      </c>
      <c r="BY11" s="18">
        <v>0.13938272534478999</v>
      </c>
      <c r="BZ11" s="18"/>
      <c r="CA11" s="18">
        <v>0.12563739592075299</v>
      </c>
      <c r="CB11" s="18">
        <v>0.105856934182531</v>
      </c>
    </row>
    <row r="12" spans="2:80" x14ac:dyDescent="0.35">
      <c r="B12" s="15" t="s">
        <v>501</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CB18"/>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317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18</v>
      </c>
      <c r="D7" s="10">
        <v>8</v>
      </c>
      <c r="E7" s="10">
        <v>10</v>
      </c>
      <c r="F7" s="10"/>
      <c r="G7" s="10">
        <v>7</v>
      </c>
      <c r="H7" s="10">
        <v>10</v>
      </c>
      <c r="I7" s="10">
        <v>1</v>
      </c>
      <c r="J7" s="10"/>
      <c r="K7" s="10">
        <v>6</v>
      </c>
      <c r="L7" s="10">
        <v>2</v>
      </c>
      <c r="M7" s="10">
        <v>1</v>
      </c>
      <c r="N7" s="10">
        <v>9</v>
      </c>
      <c r="O7" s="10"/>
      <c r="P7" s="10">
        <v>6</v>
      </c>
      <c r="Q7" s="10">
        <v>2</v>
      </c>
      <c r="R7" s="10">
        <v>2</v>
      </c>
      <c r="S7" s="10" t="s">
        <v>136</v>
      </c>
      <c r="T7" s="10" t="s">
        <v>136</v>
      </c>
      <c r="U7" s="10">
        <v>2</v>
      </c>
      <c r="V7" s="10">
        <v>3</v>
      </c>
      <c r="W7" s="10">
        <v>2</v>
      </c>
      <c r="X7" s="10" t="s">
        <v>136</v>
      </c>
      <c r="Y7" s="10">
        <v>1</v>
      </c>
      <c r="Z7" s="10" t="s">
        <v>136</v>
      </c>
      <c r="AA7" s="10" t="s">
        <v>136</v>
      </c>
      <c r="AB7" s="10"/>
      <c r="AC7" s="10">
        <v>11</v>
      </c>
      <c r="AD7" s="10">
        <v>3</v>
      </c>
      <c r="AE7" s="10" t="s">
        <v>136</v>
      </c>
      <c r="AF7" s="10">
        <v>2</v>
      </c>
      <c r="AG7" s="10"/>
      <c r="AH7" s="10">
        <v>9</v>
      </c>
      <c r="AI7" s="10">
        <v>6</v>
      </c>
      <c r="AJ7" s="10">
        <v>1</v>
      </c>
      <c r="AK7" s="10">
        <v>1</v>
      </c>
      <c r="AL7" s="10"/>
      <c r="AM7" s="10">
        <v>10</v>
      </c>
      <c r="AN7" s="10">
        <v>7</v>
      </c>
      <c r="AO7" s="10">
        <v>1</v>
      </c>
      <c r="AP7" s="10"/>
      <c r="AQ7" s="10">
        <v>8</v>
      </c>
      <c r="AR7" s="10">
        <v>5</v>
      </c>
      <c r="AS7" s="10">
        <v>1</v>
      </c>
      <c r="AT7" s="10" t="s">
        <v>136</v>
      </c>
      <c r="AU7" s="10">
        <v>3</v>
      </c>
      <c r="AV7" s="10"/>
      <c r="AW7" s="10" t="s">
        <v>136</v>
      </c>
      <c r="AX7" s="10">
        <v>1</v>
      </c>
      <c r="AY7" s="10">
        <v>1</v>
      </c>
      <c r="AZ7" s="10" t="s">
        <v>136</v>
      </c>
      <c r="BA7" s="10" t="s">
        <v>136</v>
      </c>
      <c r="BB7" s="10" t="s">
        <v>136</v>
      </c>
      <c r="BC7" s="10">
        <v>6</v>
      </c>
      <c r="BD7" s="10">
        <v>4</v>
      </c>
      <c r="BE7" s="10">
        <v>3</v>
      </c>
      <c r="BF7" s="10"/>
      <c r="BG7" s="10">
        <v>4</v>
      </c>
      <c r="BH7" s="10">
        <v>6</v>
      </c>
      <c r="BI7" s="10">
        <v>3</v>
      </c>
      <c r="BJ7" s="10">
        <v>2</v>
      </c>
      <c r="BK7" s="10">
        <v>1</v>
      </c>
      <c r="BL7" s="10">
        <v>1</v>
      </c>
      <c r="BM7" s="10"/>
      <c r="BN7" s="10">
        <v>9</v>
      </c>
      <c r="BO7" s="10">
        <v>4</v>
      </c>
      <c r="BP7" s="10" t="s">
        <v>136</v>
      </c>
      <c r="BQ7" s="10">
        <v>2</v>
      </c>
      <c r="BR7" s="10">
        <v>3</v>
      </c>
      <c r="BS7" s="10" t="s">
        <v>136</v>
      </c>
      <c r="BT7" s="10"/>
      <c r="BU7" s="10">
        <v>12</v>
      </c>
      <c r="BV7" s="10">
        <v>6</v>
      </c>
      <c r="BW7" s="10"/>
      <c r="BX7" s="10">
        <v>8</v>
      </c>
      <c r="BY7" s="10">
        <v>10</v>
      </c>
      <c r="BZ7" s="10"/>
      <c r="CA7" s="10">
        <v>13</v>
      </c>
      <c r="CB7" s="10">
        <v>5</v>
      </c>
    </row>
    <row r="8" spans="2:80" ht="30" customHeight="1" x14ac:dyDescent="0.35">
      <c r="B8" s="11" t="s">
        <v>20</v>
      </c>
      <c r="C8" s="11">
        <v>18</v>
      </c>
      <c r="D8" s="11">
        <v>8</v>
      </c>
      <c r="E8" s="11">
        <v>11</v>
      </c>
      <c r="F8" s="11"/>
      <c r="G8" s="11">
        <v>7</v>
      </c>
      <c r="H8" s="11">
        <v>10</v>
      </c>
      <c r="I8" s="11">
        <v>1</v>
      </c>
      <c r="J8" s="11"/>
      <c r="K8" s="11">
        <v>6</v>
      </c>
      <c r="L8" s="11">
        <v>2</v>
      </c>
      <c r="M8" s="11">
        <v>1</v>
      </c>
      <c r="N8" s="11">
        <v>10</v>
      </c>
      <c r="O8" s="11"/>
      <c r="P8" s="11">
        <v>7</v>
      </c>
      <c r="Q8" s="11">
        <v>2</v>
      </c>
      <c r="R8" s="11">
        <v>2</v>
      </c>
      <c r="S8" s="11" t="s">
        <v>136</v>
      </c>
      <c r="T8" s="11" t="s">
        <v>136</v>
      </c>
      <c r="U8" s="11">
        <v>2</v>
      </c>
      <c r="V8" s="11">
        <v>3</v>
      </c>
      <c r="W8" s="11">
        <v>2</v>
      </c>
      <c r="X8" s="11" t="s">
        <v>136</v>
      </c>
      <c r="Y8" s="11">
        <v>1</v>
      </c>
      <c r="Z8" s="11" t="s">
        <v>136</v>
      </c>
      <c r="AA8" s="11" t="s">
        <v>136</v>
      </c>
      <c r="AB8" s="11"/>
      <c r="AC8" s="11">
        <v>11</v>
      </c>
      <c r="AD8" s="11">
        <v>3</v>
      </c>
      <c r="AE8" s="11" t="s">
        <v>136</v>
      </c>
      <c r="AF8" s="11">
        <v>2</v>
      </c>
      <c r="AG8" s="11"/>
      <c r="AH8" s="11">
        <v>9</v>
      </c>
      <c r="AI8" s="11">
        <v>6</v>
      </c>
      <c r="AJ8" s="11">
        <v>1</v>
      </c>
      <c r="AK8" s="11">
        <v>1</v>
      </c>
      <c r="AL8" s="11"/>
      <c r="AM8" s="11">
        <v>10</v>
      </c>
      <c r="AN8" s="11">
        <v>7</v>
      </c>
      <c r="AO8" s="11">
        <v>1</v>
      </c>
      <c r="AP8" s="11"/>
      <c r="AQ8" s="11">
        <v>8</v>
      </c>
      <c r="AR8" s="11">
        <v>6</v>
      </c>
      <c r="AS8" s="11">
        <v>1</v>
      </c>
      <c r="AT8" s="11" t="s">
        <v>136</v>
      </c>
      <c r="AU8" s="11">
        <v>3</v>
      </c>
      <c r="AV8" s="11"/>
      <c r="AW8" s="11" t="s">
        <v>136</v>
      </c>
      <c r="AX8" s="11">
        <v>1</v>
      </c>
      <c r="AY8" s="11">
        <v>1</v>
      </c>
      <c r="AZ8" s="11" t="s">
        <v>136</v>
      </c>
      <c r="BA8" s="11" t="s">
        <v>136</v>
      </c>
      <c r="BB8" s="11" t="s">
        <v>136</v>
      </c>
      <c r="BC8" s="11">
        <v>7</v>
      </c>
      <c r="BD8" s="11">
        <v>4</v>
      </c>
      <c r="BE8" s="11">
        <v>3</v>
      </c>
      <c r="BF8" s="11"/>
      <c r="BG8" s="11">
        <v>4</v>
      </c>
      <c r="BH8" s="11">
        <v>6</v>
      </c>
      <c r="BI8" s="11">
        <v>3</v>
      </c>
      <c r="BJ8" s="11">
        <v>2</v>
      </c>
      <c r="BK8" s="11">
        <v>1</v>
      </c>
      <c r="BL8" s="11">
        <v>1</v>
      </c>
      <c r="BM8" s="11"/>
      <c r="BN8" s="11">
        <v>10</v>
      </c>
      <c r="BO8" s="11">
        <v>4</v>
      </c>
      <c r="BP8" s="11" t="s">
        <v>136</v>
      </c>
      <c r="BQ8" s="11">
        <v>2</v>
      </c>
      <c r="BR8" s="11">
        <v>3</v>
      </c>
      <c r="BS8" s="11" t="s">
        <v>136</v>
      </c>
      <c r="BT8" s="11"/>
      <c r="BU8" s="11">
        <v>13</v>
      </c>
      <c r="BV8" s="11">
        <v>6</v>
      </c>
      <c r="BW8" s="11"/>
      <c r="BX8" s="11">
        <v>8</v>
      </c>
      <c r="BY8" s="11">
        <v>10</v>
      </c>
      <c r="BZ8" s="11"/>
      <c r="CA8" s="11">
        <v>13</v>
      </c>
      <c r="CB8" s="11">
        <v>6</v>
      </c>
    </row>
    <row r="9" spans="2:80" ht="43.5" x14ac:dyDescent="0.35">
      <c r="B9" s="17" t="s">
        <v>313</v>
      </c>
      <c r="C9" s="16">
        <v>0.23287622422894599</v>
      </c>
      <c r="D9" s="16">
        <v>0</v>
      </c>
      <c r="E9" s="16">
        <v>0.39897150285878502</v>
      </c>
      <c r="F9" s="16"/>
      <c r="G9" s="16">
        <v>0.28813975222504001</v>
      </c>
      <c r="H9" s="16">
        <v>0.21510587924680499</v>
      </c>
      <c r="I9" s="16">
        <v>0</v>
      </c>
      <c r="J9" s="16"/>
      <c r="K9" s="16">
        <v>0.19428124397976301</v>
      </c>
      <c r="L9" s="16">
        <v>0.513381175885959</v>
      </c>
      <c r="M9" s="16">
        <v>0</v>
      </c>
      <c r="N9" s="16">
        <v>0.22739097039124001</v>
      </c>
      <c r="O9" s="16"/>
      <c r="P9" s="16">
        <v>0.33418370536164099</v>
      </c>
      <c r="Q9" s="16">
        <v>0</v>
      </c>
      <c r="R9" s="16">
        <v>0</v>
      </c>
      <c r="S9" s="16" t="s">
        <v>137</v>
      </c>
      <c r="T9" s="16" t="s">
        <v>137</v>
      </c>
      <c r="U9" s="16">
        <v>0</v>
      </c>
      <c r="V9" s="16">
        <v>0.33702944232434801</v>
      </c>
      <c r="W9" s="16">
        <v>0</v>
      </c>
      <c r="X9" s="16" t="s">
        <v>137</v>
      </c>
      <c r="Y9" s="16">
        <v>1</v>
      </c>
      <c r="Z9" s="16" t="s">
        <v>137</v>
      </c>
      <c r="AA9" s="16" t="s">
        <v>137</v>
      </c>
      <c r="AB9" s="16"/>
      <c r="AC9" s="16">
        <v>0.27283983650562899</v>
      </c>
      <c r="AD9" s="16">
        <v>0</v>
      </c>
      <c r="AE9" s="16" t="s">
        <v>137</v>
      </c>
      <c r="AF9" s="16">
        <v>0</v>
      </c>
      <c r="AG9" s="16"/>
      <c r="AH9" s="16">
        <v>0.36409467828331099</v>
      </c>
      <c r="AI9" s="16">
        <v>0.146314606810827</v>
      </c>
      <c r="AJ9" s="16">
        <v>0</v>
      </c>
      <c r="AK9" s="16">
        <v>0</v>
      </c>
      <c r="AL9" s="16"/>
      <c r="AM9" s="16">
        <v>0.217575871920345</v>
      </c>
      <c r="AN9" s="16">
        <v>0.294947520797819</v>
      </c>
      <c r="AO9" s="16">
        <v>0</v>
      </c>
      <c r="AP9" s="16"/>
      <c r="AQ9" s="16">
        <v>0</v>
      </c>
      <c r="AR9" s="16">
        <v>0.62033115504251002</v>
      </c>
      <c r="AS9" s="16">
        <v>0</v>
      </c>
      <c r="AT9" s="16" t="s">
        <v>137</v>
      </c>
      <c r="AU9" s="16">
        <v>0</v>
      </c>
      <c r="AV9" s="16"/>
      <c r="AW9" s="16" t="s">
        <v>137</v>
      </c>
      <c r="AX9" s="16">
        <v>0</v>
      </c>
      <c r="AY9" s="16">
        <v>0</v>
      </c>
      <c r="AZ9" s="16" t="s">
        <v>137</v>
      </c>
      <c r="BA9" s="16" t="s">
        <v>137</v>
      </c>
      <c r="BB9" s="16" t="s">
        <v>137</v>
      </c>
      <c r="BC9" s="16">
        <v>0.17676179905265299</v>
      </c>
      <c r="BD9" s="16">
        <v>0.50835248014207002</v>
      </c>
      <c r="BE9" s="16">
        <v>0</v>
      </c>
      <c r="BF9" s="16"/>
      <c r="BG9" s="16">
        <v>0.239696932931796</v>
      </c>
      <c r="BH9" s="16">
        <v>0.19999294532138601</v>
      </c>
      <c r="BI9" s="16">
        <v>0.62880136729922997</v>
      </c>
      <c r="BJ9" s="16">
        <v>0</v>
      </c>
      <c r="BK9" s="16">
        <v>0</v>
      </c>
      <c r="BL9" s="16">
        <v>0</v>
      </c>
      <c r="BM9" s="16"/>
      <c r="BN9" s="16">
        <v>0.33518142155523201</v>
      </c>
      <c r="BO9" s="16">
        <v>0.237658251460173</v>
      </c>
      <c r="BP9" s="16" t="s">
        <v>137</v>
      </c>
      <c r="BQ9" s="16">
        <v>0</v>
      </c>
      <c r="BR9" s="16">
        <v>0</v>
      </c>
      <c r="BS9" s="16" t="s">
        <v>137</v>
      </c>
      <c r="BT9" s="16"/>
      <c r="BU9" s="16">
        <v>0.26759883151393798</v>
      </c>
      <c r="BV9" s="16">
        <v>0.15766445028828499</v>
      </c>
      <c r="BW9" s="16"/>
      <c r="BX9" s="16">
        <v>0</v>
      </c>
      <c r="BY9" s="16">
        <v>0.41357126159204499</v>
      </c>
      <c r="BZ9" s="16"/>
      <c r="CA9" s="16">
        <v>0.24301151320049599</v>
      </c>
      <c r="CB9" s="16">
        <v>0.21068104261371601</v>
      </c>
    </row>
    <row r="10" spans="2:80" ht="72.5" x14ac:dyDescent="0.35">
      <c r="B10" s="17" t="s">
        <v>314</v>
      </c>
      <c r="C10" s="16">
        <v>6.7113128324784804E-2</v>
      </c>
      <c r="D10" s="16">
        <v>0</v>
      </c>
      <c r="E10" s="16">
        <v>0.114980504162458</v>
      </c>
      <c r="F10" s="16"/>
      <c r="G10" s="16">
        <v>0</v>
      </c>
      <c r="H10" s="16">
        <v>0.12143179501288801</v>
      </c>
      <c r="I10" s="16">
        <v>0</v>
      </c>
      <c r="J10" s="16"/>
      <c r="K10" s="16">
        <v>0.19741892834373301</v>
      </c>
      <c r="L10" s="16">
        <v>0</v>
      </c>
      <c r="M10" s="16">
        <v>0</v>
      </c>
      <c r="N10" s="16">
        <v>0</v>
      </c>
      <c r="O10" s="16"/>
      <c r="P10" s="16">
        <v>0.165970094169136</v>
      </c>
      <c r="Q10" s="16">
        <v>0</v>
      </c>
      <c r="R10" s="16">
        <v>0</v>
      </c>
      <c r="S10" s="16" t="s">
        <v>137</v>
      </c>
      <c r="T10" s="16" t="s">
        <v>137</v>
      </c>
      <c r="U10" s="16">
        <v>0</v>
      </c>
      <c r="V10" s="16">
        <v>0</v>
      </c>
      <c r="W10" s="16">
        <v>0</v>
      </c>
      <c r="X10" s="16" t="s">
        <v>137</v>
      </c>
      <c r="Y10" s="16">
        <v>0</v>
      </c>
      <c r="Z10" s="16" t="s">
        <v>137</v>
      </c>
      <c r="AA10" s="16" t="s">
        <v>137</v>
      </c>
      <c r="AB10" s="16"/>
      <c r="AC10" s="16">
        <v>0</v>
      </c>
      <c r="AD10" s="16">
        <v>0</v>
      </c>
      <c r="AE10" s="16" t="s">
        <v>137</v>
      </c>
      <c r="AF10" s="16">
        <v>0</v>
      </c>
      <c r="AG10" s="16"/>
      <c r="AH10" s="16">
        <v>0</v>
      </c>
      <c r="AI10" s="16">
        <v>0.204811681528622</v>
      </c>
      <c r="AJ10" s="16">
        <v>0</v>
      </c>
      <c r="AK10" s="16">
        <v>0</v>
      </c>
      <c r="AL10" s="16"/>
      <c r="AM10" s="16">
        <v>0</v>
      </c>
      <c r="AN10" s="16">
        <v>0</v>
      </c>
      <c r="AO10" s="16">
        <v>1</v>
      </c>
      <c r="AP10" s="16"/>
      <c r="AQ10" s="16">
        <v>0</v>
      </c>
      <c r="AR10" s="16">
        <v>0</v>
      </c>
      <c r="AS10" s="16">
        <v>0</v>
      </c>
      <c r="AT10" s="16" t="s">
        <v>137</v>
      </c>
      <c r="AU10" s="16">
        <v>0.40902979750625601</v>
      </c>
      <c r="AV10" s="16"/>
      <c r="AW10" s="16" t="s">
        <v>137</v>
      </c>
      <c r="AX10" s="16">
        <v>0</v>
      </c>
      <c r="AY10" s="16">
        <v>0</v>
      </c>
      <c r="AZ10" s="16" t="s">
        <v>137</v>
      </c>
      <c r="BA10" s="16" t="s">
        <v>137</v>
      </c>
      <c r="BB10" s="16" t="s">
        <v>137</v>
      </c>
      <c r="BC10" s="16">
        <v>0.17961654056899101</v>
      </c>
      <c r="BD10" s="16">
        <v>0</v>
      </c>
      <c r="BE10" s="16">
        <v>0</v>
      </c>
      <c r="BF10" s="16"/>
      <c r="BG10" s="16">
        <v>0</v>
      </c>
      <c r="BH10" s="16">
        <v>0</v>
      </c>
      <c r="BI10" s="16">
        <v>0</v>
      </c>
      <c r="BJ10" s="16">
        <v>0</v>
      </c>
      <c r="BK10" s="16">
        <v>0</v>
      </c>
      <c r="BL10" s="16">
        <v>0</v>
      </c>
      <c r="BM10" s="16"/>
      <c r="BN10" s="16">
        <v>0.12287143008271401</v>
      </c>
      <c r="BO10" s="16">
        <v>0</v>
      </c>
      <c r="BP10" s="16" t="s">
        <v>137</v>
      </c>
      <c r="BQ10" s="16">
        <v>0</v>
      </c>
      <c r="BR10" s="16">
        <v>0</v>
      </c>
      <c r="BS10" s="16" t="s">
        <v>137</v>
      </c>
      <c r="BT10" s="16"/>
      <c r="BU10" s="16">
        <v>9.8096878293603598E-2</v>
      </c>
      <c r="BV10" s="16">
        <v>0</v>
      </c>
      <c r="BW10" s="16"/>
      <c r="BX10" s="16">
        <v>0.15360721332316099</v>
      </c>
      <c r="BY10" s="16">
        <v>0</v>
      </c>
      <c r="BZ10" s="16"/>
      <c r="CA10" s="16">
        <v>0</v>
      </c>
      <c r="CB10" s="16">
        <v>0.21408358729406099</v>
      </c>
    </row>
    <row r="11" spans="2:80" ht="72.5" x14ac:dyDescent="0.35">
      <c r="B11" s="17" t="s">
        <v>315</v>
      </c>
      <c r="C11" s="16">
        <v>0.43347067069692402</v>
      </c>
      <c r="D11" s="16">
        <v>0.60495720495466898</v>
      </c>
      <c r="E11" s="16">
        <v>0.31116061614707402</v>
      </c>
      <c r="F11" s="16"/>
      <c r="G11" s="16">
        <v>0.30792304459465802</v>
      </c>
      <c r="H11" s="16">
        <v>0.470334646986317</v>
      </c>
      <c r="I11" s="16">
        <v>1</v>
      </c>
      <c r="J11" s="16"/>
      <c r="K11" s="16">
        <v>0.34083303492549999</v>
      </c>
      <c r="L11" s="16">
        <v>0</v>
      </c>
      <c r="M11" s="16">
        <v>1</v>
      </c>
      <c r="N11" s="16">
        <v>0.52310673835877197</v>
      </c>
      <c r="O11" s="16"/>
      <c r="P11" s="16">
        <v>0.32951716742793602</v>
      </c>
      <c r="Q11" s="16">
        <v>0.50724622309619405</v>
      </c>
      <c r="R11" s="16">
        <v>0.51661436717576903</v>
      </c>
      <c r="S11" s="16" t="s">
        <v>137</v>
      </c>
      <c r="T11" s="16" t="s">
        <v>137</v>
      </c>
      <c r="U11" s="16">
        <v>0.491988334413064</v>
      </c>
      <c r="V11" s="16">
        <v>0.66297055767565205</v>
      </c>
      <c r="W11" s="16">
        <v>0.51016594169487794</v>
      </c>
      <c r="X11" s="16" t="s">
        <v>137</v>
      </c>
      <c r="Y11" s="16">
        <v>0</v>
      </c>
      <c r="Z11" s="16" t="s">
        <v>137</v>
      </c>
      <c r="AA11" s="16" t="s">
        <v>137</v>
      </c>
      <c r="AB11" s="16"/>
      <c r="AC11" s="16">
        <v>0.439954443843247</v>
      </c>
      <c r="AD11" s="16">
        <v>0.34827704606324</v>
      </c>
      <c r="AE11" s="16" t="s">
        <v>137</v>
      </c>
      <c r="AF11" s="16">
        <v>1</v>
      </c>
      <c r="AG11" s="16"/>
      <c r="AH11" s="16">
        <v>0.41654075854793299</v>
      </c>
      <c r="AI11" s="16">
        <v>0.50122497454824</v>
      </c>
      <c r="AJ11" s="16">
        <v>1</v>
      </c>
      <c r="AK11" s="16">
        <v>0</v>
      </c>
      <c r="AL11" s="16"/>
      <c r="AM11" s="16">
        <v>0.48144045343855602</v>
      </c>
      <c r="AN11" s="16">
        <v>0.440923915853774</v>
      </c>
      <c r="AO11" s="16">
        <v>0</v>
      </c>
      <c r="AP11" s="16"/>
      <c r="AQ11" s="16">
        <v>0.53023440309210501</v>
      </c>
      <c r="AR11" s="16">
        <v>0.148633233837836</v>
      </c>
      <c r="AS11" s="16">
        <v>1</v>
      </c>
      <c r="AT11" s="16" t="s">
        <v>137</v>
      </c>
      <c r="AU11" s="16">
        <v>0.59097020249374399</v>
      </c>
      <c r="AV11" s="16"/>
      <c r="AW11" s="16" t="s">
        <v>137</v>
      </c>
      <c r="AX11" s="16">
        <v>1</v>
      </c>
      <c r="AY11" s="16">
        <v>1</v>
      </c>
      <c r="AZ11" s="16" t="s">
        <v>137</v>
      </c>
      <c r="BA11" s="16" t="s">
        <v>137</v>
      </c>
      <c r="BB11" s="16" t="s">
        <v>137</v>
      </c>
      <c r="BC11" s="16">
        <v>0.643621660378356</v>
      </c>
      <c r="BD11" s="16">
        <v>0.19247078541042201</v>
      </c>
      <c r="BE11" s="16">
        <v>0.31046536728934498</v>
      </c>
      <c r="BF11" s="16"/>
      <c r="BG11" s="16">
        <v>0.76030306706820405</v>
      </c>
      <c r="BH11" s="16">
        <v>0.49090147401353801</v>
      </c>
      <c r="BI11" s="16">
        <v>0.37119863270077003</v>
      </c>
      <c r="BJ11" s="16">
        <v>0.39148124954650398</v>
      </c>
      <c r="BK11" s="16">
        <v>0</v>
      </c>
      <c r="BL11" s="16">
        <v>0</v>
      </c>
      <c r="BM11" s="16"/>
      <c r="BN11" s="16">
        <v>0.41584869683583497</v>
      </c>
      <c r="BO11" s="16">
        <v>0.27517003676896501</v>
      </c>
      <c r="BP11" s="16" t="s">
        <v>137</v>
      </c>
      <c r="BQ11" s="16">
        <v>1</v>
      </c>
      <c r="BR11" s="16">
        <v>0.33603463608046302</v>
      </c>
      <c r="BS11" s="16" t="s">
        <v>137</v>
      </c>
      <c r="BT11" s="16"/>
      <c r="BU11" s="16">
        <v>0.47828895338675897</v>
      </c>
      <c r="BV11" s="16">
        <v>0.33639090596584797</v>
      </c>
      <c r="BW11" s="16"/>
      <c r="BX11" s="16">
        <v>0.60209264645555205</v>
      </c>
      <c r="BY11" s="16">
        <v>0.30263226368122997</v>
      </c>
      <c r="BZ11" s="16"/>
      <c r="CA11" s="16">
        <v>0.45545746535109999</v>
      </c>
      <c r="CB11" s="16">
        <v>0.38532197934179002</v>
      </c>
    </row>
    <row r="12" spans="2:80" ht="43.5" x14ac:dyDescent="0.35">
      <c r="B12" s="17" t="s">
        <v>316</v>
      </c>
      <c r="C12" s="16">
        <v>8.9746370541615397E-2</v>
      </c>
      <c r="D12" s="16">
        <v>0.113382525631083</v>
      </c>
      <c r="E12" s="16">
        <v>7.2888257274270798E-2</v>
      </c>
      <c r="F12" s="16"/>
      <c r="G12" s="16">
        <v>0.107540710223759</v>
      </c>
      <c r="H12" s="16">
        <v>8.5405623890755095E-2</v>
      </c>
      <c r="I12" s="16">
        <v>0</v>
      </c>
      <c r="J12" s="16"/>
      <c r="K12" s="16">
        <v>0.125147491261628</v>
      </c>
      <c r="L12" s="16">
        <v>0.486618824114041</v>
      </c>
      <c r="M12" s="16">
        <v>0</v>
      </c>
      <c r="N12" s="16">
        <v>0</v>
      </c>
      <c r="O12" s="16"/>
      <c r="P12" s="16">
        <v>0</v>
      </c>
      <c r="Q12" s="16">
        <v>0.49275377690380601</v>
      </c>
      <c r="R12" s="16">
        <v>0</v>
      </c>
      <c r="S12" s="16" t="s">
        <v>137</v>
      </c>
      <c r="T12" s="16" t="s">
        <v>137</v>
      </c>
      <c r="U12" s="16">
        <v>0</v>
      </c>
      <c r="V12" s="16">
        <v>0</v>
      </c>
      <c r="W12" s="16">
        <v>0.489834058305122</v>
      </c>
      <c r="X12" s="16" t="s">
        <v>137</v>
      </c>
      <c r="Y12" s="16">
        <v>0</v>
      </c>
      <c r="Z12" s="16" t="s">
        <v>137</v>
      </c>
      <c r="AA12" s="16" t="s">
        <v>137</v>
      </c>
      <c r="AB12" s="16"/>
      <c r="AC12" s="16">
        <v>7.7196176699312502E-2</v>
      </c>
      <c r="AD12" s="16">
        <v>0.30494063148516698</v>
      </c>
      <c r="AE12" s="16" t="s">
        <v>137</v>
      </c>
      <c r="AF12" s="16">
        <v>0</v>
      </c>
      <c r="AG12" s="16"/>
      <c r="AH12" s="16">
        <v>8.3761448898550001E-2</v>
      </c>
      <c r="AI12" s="16">
        <v>0</v>
      </c>
      <c r="AJ12" s="16">
        <v>0</v>
      </c>
      <c r="AK12" s="16">
        <v>1</v>
      </c>
      <c r="AL12" s="16"/>
      <c r="AM12" s="16">
        <v>8.6386309616444903E-2</v>
      </c>
      <c r="AN12" s="16">
        <v>0.11008153377102101</v>
      </c>
      <c r="AO12" s="16">
        <v>0</v>
      </c>
      <c r="AP12" s="16"/>
      <c r="AQ12" s="16">
        <v>0.213289766327521</v>
      </c>
      <c r="AR12" s="16">
        <v>0</v>
      </c>
      <c r="AS12" s="16">
        <v>0</v>
      </c>
      <c r="AT12" s="16" t="s">
        <v>137</v>
      </c>
      <c r="AU12" s="16">
        <v>0</v>
      </c>
      <c r="AV12" s="16"/>
      <c r="AW12" s="16" t="s">
        <v>137</v>
      </c>
      <c r="AX12" s="16">
        <v>0</v>
      </c>
      <c r="AY12" s="16">
        <v>0</v>
      </c>
      <c r="AZ12" s="16" t="s">
        <v>137</v>
      </c>
      <c r="BA12" s="16" t="s">
        <v>137</v>
      </c>
      <c r="BB12" s="16" t="s">
        <v>137</v>
      </c>
      <c r="BC12" s="16">
        <v>0</v>
      </c>
      <c r="BD12" s="16">
        <v>0</v>
      </c>
      <c r="BE12" s="16">
        <v>0</v>
      </c>
      <c r="BF12" s="16"/>
      <c r="BG12" s="16">
        <v>0</v>
      </c>
      <c r="BH12" s="16">
        <v>0.12882671978156901</v>
      </c>
      <c r="BI12" s="16">
        <v>0</v>
      </c>
      <c r="BJ12" s="16">
        <v>0</v>
      </c>
      <c r="BK12" s="16">
        <v>1</v>
      </c>
      <c r="BL12" s="16">
        <v>0</v>
      </c>
      <c r="BM12" s="16"/>
      <c r="BN12" s="16">
        <v>0</v>
      </c>
      <c r="BO12" s="16">
        <v>0.2030397945672</v>
      </c>
      <c r="BP12" s="16" t="s">
        <v>137</v>
      </c>
      <c r="BQ12" s="16">
        <v>0</v>
      </c>
      <c r="BR12" s="16">
        <v>0.32788524111621498</v>
      </c>
      <c r="BS12" s="16" t="s">
        <v>137</v>
      </c>
      <c r="BT12" s="16"/>
      <c r="BU12" s="16">
        <v>6.8993669174630096E-2</v>
      </c>
      <c r="BV12" s="16">
        <v>0.134698279569092</v>
      </c>
      <c r="BW12" s="16"/>
      <c r="BX12" s="16">
        <v>0.108035295752587</v>
      </c>
      <c r="BY12" s="16">
        <v>7.5555492811313102E-2</v>
      </c>
      <c r="BZ12" s="16"/>
      <c r="CA12" s="16">
        <v>0.13072848167526999</v>
      </c>
      <c r="CB12" s="16">
        <v>0</v>
      </c>
    </row>
    <row r="13" spans="2:80" x14ac:dyDescent="0.35">
      <c r="B13" s="17" t="s">
        <v>192</v>
      </c>
      <c r="C13" s="18">
        <v>0.17679360620772999</v>
      </c>
      <c r="D13" s="18">
        <v>0.28166026941424899</v>
      </c>
      <c r="E13" s="18">
        <v>0.101999119557412</v>
      </c>
      <c r="F13" s="18"/>
      <c r="G13" s="18">
        <v>0.29639649295654202</v>
      </c>
      <c r="H13" s="18">
        <v>0.107722054863235</v>
      </c>
      <c r="I13" s="18">
        <v>0</v>
      </c>
      <c r="J13" s="18"/>
      <c r="K13" s="18">
        <v>0.14231930148937499</v>
      </c>
      <c r="L13" s="18">
        <v>0</v>
      </c>
      <c r="M13" s="18">
        <v>0</v>
      </c>
      <c r="N13" s="18">
        <v>0.24950229124998799</v>
      </c>
      <c r="O13" s="18"/>
      <c r="P13" s="18">
        <v>0.17032903304128699</v>
      </c>
      <c r="Q13" s="18">
        <v>0</v>
      </c>
      <c r="R13" s="18">
        <v>0.48338563282423103</v>
      </c>
      <c r="S13" s="18" t="s">
        <v>137</v>
      </c>
      <c r="T13" s="18" t="s">
        <v>137</v>
      </c>
      <c r="U13" s="18">
        <v>0.508011665586936</v>
      </c>
      <c r="V13" s="18">
        <v>0</v>
      </c>
      <c r="W13" s="18">
        <v>0</v>
      </c>
      <c r="X13" s="18" t="s">
        <v>137</v>
      </c>
      <c r="Y13" s="18">
        <v>0</v>
      </c>
      <c r="Z13" s="18" t="s">
        <v>137</v>
      </c>
      <c r="AA13" s="18" t="s">
        <v>137</v>
      </c>
      <c r="AB13" s="18"/>
      <c r="AC13" s="18">
        <v>0.21000954295181101</v>
      </c>
      <c r="AD13" s="18">
        <v>0.34678232245159302</v>
      </c>
      <c r="AE13" s="18" t="s">
        <v>137</v>
      </c>
      <c r="AF13" s="18">
        <v>0</v>
      </c>
      <c r="AG13" s="18"/>
      <c r="AH13" s="18">
        <v>0.13560311427020599</v>
      </c>
      <c r="AI13" s="18">
        <v>0.147648737112311</v>
      </c>
      <c r="AJ13" s="18">
        <v>0</v>
      </c>
      <c r="AK13" s="18">
        <v>0</v>
      </c>
      <c r="AL13" s="18"/>
      <c r="AM13" s="18">
        <v>0.21459736502465401</v>
      </c>
      <c r="AN13" s="18">
        <v>0.154047029577386</v>
      </c>
      <c r="AO13" s="18">
        <v>0</v>
      </c>
      <c r="AP13" s="18"/>
      <c r="AQ13" s="18">
        <v>0.25647583058037399</v>
      </c>
      <c r="AR13" s="18">
        <v>0.23103561111965401</v>
      </c>
      <c r="AS13" s="18">
        <v>0</v>
      </c>
      <c r="AT13" s="18" t="s">
        <v>137</v>
      </c>
      <c r="AU13" s="18">
        <v>0</v>
      </c>
      <c r="AV13" s="18"/>
      <c r="AW13" s="18" t="s">
        <v>137</v>
      </c>
      <c r="AX13" s="18">
        <v>0</v>
      </c>
      <c r="AY13" s="18">
        <v>0</v>
      </c>
      <c r="AZ13" s="18" t="s">
        <v>137</v>
      </c>
      <c r="BA13" s="18" t="s">
        <v>137</v>
      </c>
      <c r="BB13" s="18" t="s">
        <v>137</v>
      </c>
      <c r="BC13" s="18">
        <v>0</v>
      </c>
      <c r="BD13" s="18">
        <v>0.29917673444750797</v>
      </c>
      <c r="BE13" s="18">
        <v>0.68953463271065496</v>
      </c>
      <c r="BF13" s="18"/>
      <c r="BG13" s="18">
        <v>0</v>
      </c>
      <c r="BH13" s="18">
        <v>0.180278860883507</v>
      </c>
      <c r="BI13" s="18">
        <v>0</v>
      </c>
      <c r="BJ13" s="18">
        <v>0.60851875045349602</v>
      </c>
      <c r="BK13" s="18">
        <v>0</v>
      </c>
      <c r="BL13" s="18">
        <v>1</v>
      </c>
      <c r="BM13" s="18"/>
      <c r="BN13" s="18">
        <v>0.12609845152621901</v>
      </c>
      <c r="BO13" s="18">
        <v>0.28413191720366199</v>
      </c>
      <c r="BP13" s="18" t="s">
        <v>137</v>
      </c>
      <c r="BQ13" s="18">
        <v>0</v>
      </c>
      <c r="BR13" s="18">
        <v>0.336080122803322</v>
      </c>
      <c r="BS13" s="18" t="s">
        <v>137</v>
      </c>
      <c r="BT13" s="18"/>
      <c r="BU13" s="18">
        <v>8.7021667631069305E-2</v>
      </c>
      <c r="BV13" s="18">
        <v>0.37124636417677498</v>
      </c>
      <c r="BW13" s="18"/>
      <c r="BX13" s="18">
        <v>0.13626484446869999</v>
      </c>
      <c r="BY13" s="18">
        <v>0.20824098191541199</v>
      </c>
      <c r="BZ13" s="18"/>
      <c r="CA13" s="18">
        <v>0.170802539773134</v>
      </c>
      <c r="CB13" s="18">
        <v>0.18991339075043301</v>
      </c>
    </row>
    <row r="14" spans="2:80" x14ac:dyDescent="0.35">
      <c r="B14" s="15" t="s">
        <v>373</v>
      </c>
    </row>
    <row r="15" spans="2:80" x14ac:dyDescent="0.35">
      <c r="B15" t="s">
        <v>101</v>
      </c>
    </row>
    <row r="16" spans="2:80" x14ac:dyDescent="0.35">
      <c r="B16" t="s">
        <v>102</v>
      </c>
    </row>
    <row r="18" spans="2:2" x14ac:dyDescent="0.35">
      <c r="B18"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B21"/>
  <sheetViews>
    <sheetView showGridLines="0" topLeftCell="A2"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323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18</v>
      </c>
      <c r="D7" s="10">
        <v>8</v>
      </c>
      <c r="E7" s="10">
        <v>10</v>
      </c>
      <c r="F7" s="10"/>
      <c r="G7" s="10">
        <v>7</v>
      </c>
      <c r="H7" s="10">
        <v>10</v>
      </c>
      <c r="I7" s="10">
        <v>1</v>
      </c>
      <c r="J7" s="10"/>
      <c r="K7" s="10">
        <v>6</v>
      </c>
      <c r="L7" s="10">
        <v>2</v>
      </c>
      <c r="M7" s="10">
        <v>1</v>
      </c>
      <c r="N7" s="10">
        <v>9</v>
      </c>
      <c r="O7" s="10"/>
      <c r="P7" s="10">
        <v>6</v>
      </c>
      <c r="Q7" s="10">
        <v>2</v>
      </c>
      <c r="R7" s="10">
        <v>2</v>
      </c>
      <c r="S7" s="10" t="s">
        <v>136</v>
      </c>
      <c r="T7" s="10" t="s">
        <v>136</v>
      </c>
      <c r="U7" s="10">
        <v>2</v>
      </c>
      <c r="V7" s="10">
        <v>3</v>
      </c>
      <c r="W7" s="10">
        <v>2</v>
      </c>
      <c r="X7" s="10" t="s">
        <v>136</v>
      </c>
      <c r="Y7" s="10">
        <v>1</v>
      </c>
      <c r="Z7" s="10" t="s">
        <v>136</v>
      </c>
      <c r="AA7" s="10" t="s">
        <v>136</v>
      </c>
      <c r="AB7" s="10"/>
      <c r="AC7" s="10">
        <v>11</v>
      </c>
      <c r="AD7" s="10">
        <v>3</v>
      </c>
      <c r="AE7" s="10" t="s">
        <v>136</v>
      </c>
      <c r="AF7" s="10">
        <v>2</v>
      </c>
      <c r="AG7" s="10"/>
      <c r="AH7" s="10">
        <v>9</v>
      </c>
      <c r="AI7" s="10">
        <v>6</v>
      </c>
      <c r="AJ7" s="10">
        <v>1</v>
      </c>
      <c r="AK7" s="10">
        <v>1</v>
      </c>
      <c r="AL7" s="10"/>
      <c r="AM7" s="10">
        <v>10</v>
      </c>
      <c r="AN7" s="10">
        <v>7</v>
      </c>
      <c r="AO7" s="10">
        <v>1</v>
      </c>
      <c r="AP7" s="10"/>
      <c r="AQ7" s="10">
        <v>8</v>
      </c>
      <c r="AR7" s="10">
        <v>5</v>
      </c>
      <c r="AS7" s="10">
        <v>1</v>
      </c>
      <c r="AT7" s="10" t="s">
        <v>136</v>
      </c>
      <c r="AU7" s="10">
        <v>3</v>
      </c>
      <c r="AV7" s="10"/>
      <c r="AW7" s="10" t="s">
        <v>136</v>
      </c>
      <c r="AX7" s="10">
        <v>1</v>
      </c>
      <c r="AY7" s="10">
        <v>1</v>
      </c>
      <c r="AZ7" s="10" t="s">
        <v>136</v>
      </c>
      <c r="BA7" s="10" t="s">
        <v>136</v>
      </c>
      <c r="BB7" s="10" t="s">
        <v>136</v>
      </c>
      <c r="BC7" s="10">
        <v>6</v>
      </c>
      <c r="BD7" s="10">
        <v>4</v>
      </c>
      <c r="BE7" s="10">
        <v>3</v>
      </c>
      <c r="BF7" s="10"/>
      <c r="BG7" s="10">
        <v>4</v>
      </c>
      <c r="BH7" s="10">
        <v>6</v>
      </c>
      <c r="BI7" s="10">
        <v>3</v>
      </c>
      <c r="BJ7" s="10">
        <v>2</v>
      </c>
      <c r="BK7" s="10">
        <v>1</v>
      </c>
      <c r="BL7" s="10">
        <v>1</v>
      </c>
      <c r="BM7" s="10"/>
      <c r="BN7" s="10">
        <v>9</v>
      </c>
      <c r="BO7" s="10">
        <v>4</v>
      </c>
      <c r="BP7" s="10" t="s">
        <v>136</v>
      </c>
      <c r="BQ7" s="10">
        <v>2</v>
      </c>
      <c r="BR7" s="10">
        <v>3</v>
      </c>
      <c r="BS7" s="10" t="s">
        <v>136</v>
      </c>
      <c r="BT7" s="10"/>
      <c r="BU7" s="10">
        <v>12</v>
      </c>
      <c r="BV7" s="10">
        <v>6</v>
      </c>
      <c r="BW7" s="10"/>
      <c r="BX7" s="10">
        <v>8</v>
      </c>
      <c r="BY7" s="10">
        <v>10</v>
      </c>
      <c r="BZ7" s="10"/>
      <c r="CA7" s="10">
        <v>13</v>
      </c>
      <c r="CB7" s="10">
        <v>5</v>
      </c>
    </row>
    <row r="8" spans="2:80" ht="30" customHeight="1" x14ac:dyDescent="0.35">
      <c r="B8" s="11" t="s">
        <v>20</v>
      </c>
      <c r="C8" s="11">
        <v>18</v>
      </c>
      <c r="D8" s="11">
        <v>8</v>
      </c>
      <c r="E8" s="11">
        <v>11</v>
      </c>
      <c r="F8" s="11"/>
      <c r="G8" s="11">
        <v>7</v>
      </c>
      <c r="H8" s="11">
        <v>10</v>
      </c>
      <c r="I8" s="11">
        <v>1</v>
      </c>
      <c r="J8" s="11"/>
      <c r="K8" s="11">
        <v>6</v>
      </c>
      <c r="L8" s="11">
        <v>2</v>
      </c>
      <c r="M8" s="11">
        <v>1</v>
      </c>
      <c r="N8" s="11">
        <v>10</v>
      </c>
      <c r="O8" s="11"/>
      <c r="P8" s="11">
        <v>7</v>
      </c>
      <c r="Q8" s="11">
        <v>2</v>
      </c>
      <c r="R8" s="11">
        <v>2</v>
      </c>
      <c r="S8" s="11" t="s">
        <v>136</v>
      </c>
      <c r="T8" s="11" t="s">
        <v>136</v>
      </c>
      <c r="U8" s="11">
        <v>2</v>
      </c>
      <c r="V8" s="11">
        <v>3</v>
      </c>
      <c r="W8" s="11">
        <v>2</v>
      </c>
      <c r="X8" s="11" t="s">
        <v>136</v>
      </c>
      <c r="Y8" s="11">
        <v>1</v>
      </c>
      <c r="Z8" s="11" t="s">
        <v>136</v>
      </c>
      <c r="AA8" s="11" t="s">
        <v>136</v>
      </c>
      <c r="AB8" s="11"/>
      <c r="AC8" s="11">
        <v>11</v>
      </c>
      <c r="AD8" s="11">
        <v>3</v>
      </c>
      <c r="AE8" s="11" t="s">
        <v>136</v>
      </c>
      <c r="AF8" s="11">
        <v>2</v>
      </c>
      <c r="AG8" s="11"/>
      <c r="AH8" s="11">
        <v>9</v>
      </c>
      <c r="AI8" s="11">
        <v>6</v>
      </c>
      <c r="AJ8" s="11">
        <v>1</v>
      </c>
      <c r="AK8" s="11">
        <v>1</v>
      </c>
      <c r="AL8" s="11"/>
      <c r="AM8" s="11">
        <v>10</v>
      </c>
      <c r="AN8" s="11">
        <v>7</v>
      </c>
      <c r="AO8" s="11">
        <v>1</v>
      </c>
      <c r="AP8" s="11"/>
      <c r="AQ8" s="11">
        <v>8</v>
      </c>
      <c r="AR8" s="11">
        <v>6</v>
      </c>
      <c r="AS8" s="11">
        <v>1</v>
      </c>
      <c r="AT8" s="11" t="s">
        <v>136</v>
      </c>
      <c r="AU8" s="11">
        <v>3</v>
      </c>
      <c r="AV8" s="11"/>
      <c r="AW8" s="11" t="s">
        <v>136</v>
      </c>
      <c r="AX8" s="11">
        <v>1</v>
      </c>
      <c r="AY8" s="11">
        <v>1</v>
      </c>
      <c r="AZ8" s="11" t="s">
        <v>136</v>
      </c>
      <c r="BA8" s="11" t="s">
        <v>136</v>
      </c>
      <c r="BB8" s="11" t="s">
        <v>136</v>
      </c>
      <c r="BC8" s="11">
        <v>7</v>
      </c>
      <c r="BD8" s="11">
        <v>4</v>
      </c>
      <c r="BE8" s="11">
        <v>3</v>
      </c>
      <c r="BF8" s="11"/>
      <c r="BG8" s="11">
        <v>4</v>
      </c>
      <c r="BH8" s="11">
        <v>6</v>
      </c>
      <c r="BI8" s="11">
        <v>3</v>
      </c>
      <c r="BJ8" s="11">
        <v>2</v>
      </c>
      <c r="BK8" s="11">
        <v>1</v>
      </c>
      <c r="BL8" s="11">
        <v>1</v>
      </c>
      <c r="BM8" s="11"/>
      <c r="BN8" s="11">
        <v>10</v>
      </c>
      <c r="BO8" s="11">
        <v>4</v>
      </c>
      <c r="BP8" s="11" t="s">
        <v>136</v>
      </c>
      <c r="BQ8" s="11">
        <v>2</v>
      </c>
      <c r="BR8" s="11">
        <v>3</v>
      </c>
      <c r="BS8" s="11" t="s">
        <v>136</v>
      </c>
      <c r="BT8" s="11"/>
      <c r="BU8" s="11">
        <v>13</v>
      </c>
      <c r="BV8" s="11">
        <v>6</v>
      </c>
      <c r="BW8" s="11"/>
      <c r="BX8" s="11">
        <v>8</v>
      </c>
      <c r="BY8" s="11">
        <v>10</v>
      </c>
      <c r="BZ8" s="11"/>
      <c r="CA8" s="11">
        <v>13</v>
      </c>
      <c r="CB8" s="11">
        <v>6</v>
      </c>
    </row>
    <row r="9" spans="2:80" ht="43.5" x14ac:dyDescent="0.35">
      <c r="B9" s="17" t="s">
        <v>318</v>
      </c>
      <c r="C9" s="16">
        <v>0.66990199734121803</v>
      </c>
      <c r="D9" s="16">
        <v>0.65130085911052205</v>
      </c>
      <c r="E9" s="16">
        <v>0.68316896457880905</v>
      </c>
      <c r="F9" s="16"/>
      <c r="G9" s="16">
        <v>0.71075519487816796</v>
      </c>
      <c r="H9" s="16">
        <v>0.60977594425942105</v>
      </c>
      <c r="I9" s="16">
        <v>1</v>
      </c>
      <c r="J9" s="16"/>
      <c r="K9" s="16">
        <v>0.66339945453086202</v>
      </c>
      <c r="L9" s="16">
        <v>0</v>
      </c>
      <c r="M9" s="16">
        <v>1</v>
      </c>
      <c r="N9" s="16">
        <v>0.76942680263293395</v>
      </c>
      <c r="O9" s="16"/>
      <c r="P9" s="16">
        <v>0.66581629463835901</v>
      </c>
      <c r="Q9" s="16">
        <v>0.50724622309619405</v>
      </c>
      <c r="R9" s="16">
        <v>0.51661436717576903</v>
      </c>
      <c r="S9" s="16" t="s">
        <v>137</v>
      </c>
      <c r="T9" s="16" t="s">
        <v>137</v>
      </c>
      <c r="U9" s="16">
        <v>1</v>
      </c>
      <c r="V9" s="16">
        <v>0.327400231034568</v>
      </c>
      <c r="W9" s="16">
        <v>1</v>
      </c>
      <c r="X9" s="16" t="s">
        <v>137</v>
      </c>
      <c r="Y9" s="16">
        <v>1</v>
      </c>
      <c r="Z9" s="16" t="s">
        <v>137</v>
      </c>
      <c r="AA9" s="16" t="s">
        <v>137</v>
      </c>
      <c r="AB9" s="16"/>
      <c r="AC9" s="16">
        <v>0.64728546216342397</v>
      </c>
      <c r="AD9" s="16">
        <v>0.65321767754840698</v>
      </c>
      <c r="AE9" s="16" t="s">
        <v>137</v>
      </c>
      <c r="AF9" s="16">
        <v>1</v>
      </c>
      <c r="AG9" s="16"/>
      <c r="AH9" s="16">
        <v>0.53828693586191101</v>
      </c>
      <c r="AI9" s="16">
        <v>0.85235126288768903</v>
      </c>
      <c r="AJ9" s="16">
        <v>1</v>
      </c>
      <c r="AK9" s="16">
        <v>0</v>
      </c>
      <c r="AL9" s="16"/>
      <c r="AM9" s="16">
        <v>0.516749750302265</v>
      </c>
      <c r="AN9" s="16">
        <v>0.82910742273271898</v>
      </c>
      <c r="AO9" s="16">
        <v>1</v>
      </c>
      <c r="AP9" s="16"/>
      <c r="AQ9" s="16">
        <v>0.65499974783981896</v>
      </c>
      <c r="AR9" s="16">
        <v>0.37966884495748998</v>
      </c>
      <c r="AS9" s="16">
        <v>1</v>
      </c>
      <c r="AT9" s="16" t="s">
        <v>137</v>
      </c>
      <c r="AU9" s="16">
        <v>1</v>
      </c>
      <c r="AV9" s="16"/>
      <c r="AW9" s="16" t="s">
        <v>137</v>
      </c>
      <c r="AX9" s="16">
        <v>1</v>
      </c>
      <c r="AY9" s="16">
        <v>1</v>
      </c>
      <c r="AZ9" s="16" t="s">
        <v>137</v>
      </c>
      <c r="BA9" s="16" t="s">
        <v>137</v>
      </c>
      <c r="BB9" s="16" t="s">
        <v>137</v>
      </c>
      <c r="BC9" s="16">
        <v>0.69053936089102097</v>
      </c>
      <c r="BD9" s="16">
        <v>0.69990563734098199</v>
      </c>
      <c r="BE9" s="16">
        <v>0.69086707744203002</v>
      </c>
      <c r="BF9" s="16"/>
      <c r="BG9" s="16">
        <v>0.76030306706820405</v>
      </c>
      <c r="BH9" s="16">
        <v>0.64986809928310396</v>
      </c>
      <c r="BI9" s="16">
        <v>0.62880136729922997</v>
      </c>
      <c r="BJ9" s="16">
        <v>1</v>
      </c>
      <c r="BK9" s="16">
        <v>0</v>
      </c>
      <c r="BL9" s="16">
        <v>0</v>
      </c>
      <c r="BM9" s="16"/>
      <c r="BN9" s="16">
        <v>0.66182007314566504</v>
      </c>
      <c r="BO9" s="16">
        <v>0.76234174853982695</v>
      </c>
      <c r="BP9" s="16" t="s">
        <v>137</v>
      </c>
      <c r="BQ9" s="16">
        <v>1</v>
      </c>
      <c r="BR9" s="16">
        <v>0.33603463608046302</v>
      </c>
      <c r="BS9" s="16" t="s">
        <v>137</v>
      </c>
      <c r="BT9" s="16"/>
      <c r="BU9" s="16">
        <v>0.66101358227806795</v>
      </c>
      <c r="BV9" s="16">
        <v>0.68915497160474004</v>
      </c>
      <c r="BW9" s="16"/>
      <c r="BX9" s="16">
        <v>0.77848128580667697</v>
      </c>
      <c r="BY9" s="16">
        <v>0.58565235506414104</v>
      </c>
      <c r="BZ9" s="16"/>
      <c r="CA9" s="16">
        <v>0.61537099961645902</v>
      </c>
      <c r="CB9" s="16">
        <v>0.78931895738628399</v>
      </c>
    </row>
    <row r="10" spans="2:80" ht="43.5" x14ac:dyDescent="0.35">
      <c r="B10" s="17" t="s">
        <v>235</v>
      </c>
      <c r="C10" s="16">
        <v>0.378239868783591</v>
      </c>
      <c r="D10" s="16">
        <v>0.36403475700409299</v>
      </c>
      <c r="E10" s="16">
        <v>0.38837143977928101</v>
      </c>
      <c r="F10" s="16"/>
      <c r="G10" s="16">
        <v>0.37447704157072198</v>
      </c>
      <c r="H10" s="16">
        <v>0.41632061158425099</v>
      </c>
      <c r="I10" s="16">
        <v>0</v>
      </c>
      <c r="J10" s="16"/>
      <c r="K10" s="16">
        <v>0.32256641960536198</v>
      </c>
      <c r="L10" s="16">
        <v>0</v>
      </c>
      <c r="M10" s="16">
        <v>0</v>
      </c>
      <c r="N10" s="16">
        <v>0.52185213405458597</v>
      </c>
      <c r="O10" s="16"/>
      <c r="P10" s="16">
        <v>0.33682155662408197</v>
      </c>
      <c r="Q10" s="16">
        <v>0</v>
      </c>
      <c r="R10" s="16">
        <v>0</v>
      </c>
      <c r="S10" s="16" t="s">
        <v>137</v>
      </c>
      <c r="T10" s="16" t="s">
        <v>137</v>
      </c>
      <c r="U10" s="16">
        <v>0.491988334413064</v>
      </c>
      <c r="V10" s="16">
        <v>0.33557032664108499</v>
      </c>
      <c r="W10" s="16">
        <v>1</v>
      </c>
      <c r="X10" s="16" t="s">
        <v>137</v>
      </c>
      <c r="Y10" s="16">
        <v>1</v>
      </c>
      <c r="Z10" s="16" t="s">
        <v>137</v>
      </c>
      <c r="AA10" s="16" t="s">
        <v>137</v>
      </c>
      <c r="AB10" s="16"/>
      <c r="AC10" s="16">
        <v>0.43925018729156201</v>
      </c>
      <c r="AD10" s="16">
        <v>0.30494063148516698</v>
      </c>
      <c r="AE10" s="16" t="s">
        <v>137</v>
      </c>
      <c r="AF10" s="16">
        <v>0</v>
      </c>
      <c r="AG10" s="16"/>
      <c r="AH10" s="16">
        <v>0.404637061564528</v>
      </c>
      <c r="AI10" s="16">
        <v>0.35112628833944898</v>
      </c>
      <c r="AJ10" s="16">
        <v>1</v>
      </c>
      <c r="AK10" s="16">
        <v>0</v>
      </c>
      <c r="AL10" s="16"/>
      <c r="AM10" s="16">
        <v>0.29827493144181999</v>
      </c>
      <c r="AN10" s="16">
        <v>0.383324668512669</v>
      </c>
      <c r="AO10" s="16">
        <v>1</v>
      </c>
      <c r="AP10" s="16"/>
      <c r="AQ10" s="16">
        <v>0.35597635119215199</v>
      </c>
      <c r="AR10" s="16">
        <v>0.38037747223433499</v>
      </c>
      <c r="AS10" s="16">
        <v>0</v>
      </c>
      <c r="AT10" s="16" t="s">
        <v>137</v>
      </c>
      <c r="AU10" s="16">
        <v>0.40902979750625601</v>
      </c>
      <c r="AV10" s="16"/>
      <c r="AW10" s="16" t="s">
        <v>137</v>
      </c>
      <c r="AX10" s="16">
        <v>0</v>
      </c>
      <c r="AY10" s="16">
        <v>0</v>
      </c>
      <c r="AZ10" s="16" t="s">
        <v>137</v>
      </c>
      <c r="BA10" s="16" t="s">
        <v>137</v>
      </c>
      <c r="BB10" s="16" t="s">
        <v>137</v>
      </c>
      <c r="BC10" s="16">
        <v>0.46662736712337499</v>
      </c>
      <c r="BD10" s="16">
        <v>0.70082326555249197</v>
      </c>
      <c r="BE10" s="16">
        <v>0</v>
      </c>
      <c r="BF10" s="16"/>
      <c r="BG10" s="16">
        <v>0.27753050206760199</v>
      </c>
      <c r="BH10" s="16">
        <v>0.27896567517707799</v>
      </c>
      <c r="BI10" s="16">
        <v>0.62880136729922997</v>
      </c>
      <c r="BJ10" s="16">
        <v>0.39148124954650398</v>
      </c>
      <c r="BK10" s="16">
        <v>0</v>
      </c>
      <c r="BL10" s="16">
        <v>0</v>
      </c>
      <c r="BM10" s="16"/>
      <c r="BN10" s="16">
        <v>0.509033936833301</v>
      </c>
      <c r="BO10" s="16">
        <v>0.47820983133616501</v>
      </c>
      <c r="BP10" s="16" t="s">
        <v>137</v>
      </c>
      <c r="BQ10" s="16">
        <v>0</v>
      </c>
      <c r="BR10" s="16">
        <v>0</v>
      </c>
      <c r="BS10" s="16" t="s">
        <v>137</v>
      </c>
      <c r="BT10" s="16"/>
      <c r="BU10" s="16">
        <v>0.40639748487696198</v>
      </c>
      <c r="BV10" s="16">
        <v>0.317248358585627</v>
      </c>
      <c r="BW10" s="16"/>
      <c r="BX10" s="16">
        <v>0.368506859373114</v>
      </c>
      <c r="BY10" s="16">
        <v>0.38579197722619701</v>
      </c>
      <c r="BZ10" s="16"/>
      <c r="CA10" s="16">
        <v>0.45320079400754698</v>
      </c>
      <c r="CB10" s="16">
        <v>0.21408358729406099</v>
      </c>
    </row>
    <row r="11" spans="2:80" ht="29" x14ac:dyDescent="0.35">
      <c r="B11" s="17" t="s">
        <v>319</v>
      </c>
      <c r="C11" s="16">
        <v>0.26516512394974501</v>
      </c>
      <c r="D11" s="16">
        <v>0.37431614571475702</v>
      </c>
      <c r="E11" s="16">
        <v>0.187314886413398</v>
      </c>
      <c r="F11" s="16"/>
      <c r="G11" s="16">
        <v>0.14574473565396801</v>
      </c>
      <c r="H11" s="16">
        <v>0.37545474513002403</v>
      </c>
      <c r="I11" s="16">
        <v>0</v>
      </c>
      <c r="J11" s="16"/>
      <c r="K11" s="16">
        <v>0</v>
      </c>
      <c r="L11" s="16">
        <v>0.513381175885959</v>
      </c>
      <c r="M11" s="16">
        <v>0</v>
      </c>
      <c r="N11" s="16">
        <v>0.41845524459210798</v>
      </c>
      <c r="O11" s="16"/>
      <c r="P11" s="16">
        <v>0</v>
      </c>
      <c r="Q11" s="16">
        <v>0.50724622309619405</v>
      </c>
      <c r="R11" s="16">
        <v>0</v>
      </c>
      <c r="S11" s="16" t="s">
        <v>137</v>
      </c>
      <c r="T11" s="16" t="s">
        <v>137</v>
      </c>
      <c r="U11" s="16">
        <v>1</v>
      </c>
      <c r="V11" s="16">
        <v>0.67259976896543205</v>
      </c>
      <c r="W11" s="16">
        <v>0</v>
      </c>
      <c r="X11" s="16" t="s">
        <v>137</v>
      </c>
      <c r="Y11" s="16">
        <v>0</v>
      </c>
      <c r="Z11" s="16" t="s">
        <v>137</v>
      </c>
      <c r="AA11" s="16" t="s">
        <v>137</v>
      </c>
      <c r="AB11" s="16"/>
      <c r="AC11" s="16">
        <v>0.35419468546620397</v>
      </c>
      <c r="AD11" s="16">
        <v>0.34827704606324</v>
      </c>
      <c r="AE11" s="16" t="s">
        <v>137</v>
      </c>
      <c r="AF11" s="16">
        <v>0</v>
      </c>
      <c r="AG11" s="16"/>
      <c r="AH11" s="16">
        <v>0.29132637859556298</v>
      </c>
      <c r="AI11" s="16">
        <v>0</v>
      </c>
      <c r="AJ11" s="16">
        <v>1</v>
      </c>
      <c r="AK11" s="16">
        <v>0</v>
      </c>
      <c r="AL11" s="16"/>
      <c r="AM11" s="16">
        <v>0.18187995120160499</v>
      </c>
      <c r="AN11" s="16">
        <v>0.42896091113405099</v>
      </c>
      <c r="AO11" s="16">
        <v>0</v>
      </c>
      <c r="AP11" s="16"/>
      <c r="AQ11" s="16">
        <v>0.39635869001141999</v>
      </c>
      <c r="AR11" s="16">
        <v>0.16704180550606301</v>
      </c>
      <c r="AS11" s="16">
        <v>0</v>
      </c>
      <c r="AT11" s="16" t="s">
        <v>137</v>
      </c>
      <c r="AU11" s="16">
        <v>0.29614053874898899</v>
      </c>
      <c r="AV11" s="16"/>
      <c r="AW11" s="16" t="s">
        <v>137</v>
      </c>
      <c r="AX11" s="16">
        <v>0</v>
      </c>
      <c r="AY11" s="16">
        <v>0</v>
      </c>
      <c r="AZ11" s="16" t="s">
        <v>137</v>
      </c>
      <c r="BA11" s="16" t="s">
        <v>137</v>
      </c>
      <c r="BB11" s="16" t="s">
        <v>137</v>
      </c>
      <c r="BC11" s="16">
        <v>0.28701082655438398</v>
      </c>
      <c r="BD11" s="16">
        <v>0</v>
      </c>
      <c r="BE11" s="16">
        <v>0.69086707744203002</v>
      </c>
      <c r="BF11" s="16"/>
      <c r="BG11" s="16">
        <v>0.751111321392406</v>
      </c>
      <c r="BH11" s="16">
        <v>0.33041781627901601</v>
      </c>
      <c r="BI11" s="16">
        <v>0</v>
      </c>
      <c r="BJ11" s="16">
        <v>0</v>
      </c>
      <c r="BK11" s="16">
        <v>0</v>
      </c>
      <c r="BL11" s="16">
        <v>0</v>
      </c>
      <c r="BM11" s="16"/>
      <c r="BN11" s="16">
        <v>9.0776140083687701E-2</v>
      </c>
      <c r="BO11" s="16">
        <v>0.7969602054328</v>
      </c>
      <c r="BP11" s="16" t="s">
        <v>137</v>
      </c>
      <c r="BQ11" s="16">
        <v>0.48445977122315698</v>
      </c>
      <c r="BR11" s="16">
        <v>0</v>
      </c>
      <c r="BS11" s="16" t="s">
        <v>137</v>
      </c>
      <c r="BT11" s="16"/>
      <c r="BU11" s="16">
        <v>0.159494625419207</v>
      </c>
      <c r="BV11" s="16">
        <v>0.49405535625413299</v>
      </c>
      <c r="BW11" s="16"/>
      <c r="BX11" s="16">
        <v>0.249748262909435</v>
      </c>
      <c r="BY11" s="16">
        <v>0.277127488467309</v>
      </c>
      <c r="BZ11" s="16"/>
      <c r="CA11" s="16">
        <v>0.29952835083416102</v>
      </c>
      <c r="CB11" s="16">
        <v>0.18991339075043301</v>
      </c>
    </row>
    <row r="12" spans="2:80" ht="29" x14ac:dyDescent="0.35">
      <c r="B12" s="17" t="s">
        <v>320</v>
      </c>
      <c r="C12" s="16">
        <v>0.26318205825417801</v>
      </c>
      <c r="D12" s="16">
        <v>0.36403475700409299</v>
      </c>
      <c r="E12" s="16">
        <v>0.191250468179229</v>
      </c>
      <c r="F12" s="16"/>
      <c r="G12" s="16">
        <v>0.253285445877727</v>
      </c>
      <c r="H12" s="16">
        <v>0.29488881657136301</v>
      </c>
      <c r="I12" s="16">
        <v>0</v>
      </c>
      <c r="J12" s="16"/>
      <c r="K12" s="16">
        <v>0.125147491261628</v>
      </c>
      <c r="L12" s="16">
        <v>0</v>
      </c>
      <c r="M12" s="16">
        <v>0</v>
      </c>
      <c r="N12" s="16">
        <v>0.42869626824059598</v>
      </c>
      <c r="O12" s="16"/>
      <c r="P12" s="16">
        <v>0.17085146245494701</v>
      </c>
      <c r="Q12" s="16">
        <v>0</v>
      </c>
      <c r="R12" s="16">
        <v>0</v>
      </c>
      <c r="S12" s="16" t="s">
        <v>137</v>
      </c>
      <c r="T12" s="16" t="s">
        <v>137</v>
      </c>
      <c r="U12" s="16">
        <v>0.491988334413064</v>
      </c>
      <c r="V12" s="16">
        <v>0.33557032664108499</v>
      </c>
      <c r="W12" s="16">
        <v>1</v>
      </c>
      <c r="X12" s="16" t="s">
        <v>137</v>
      </c>
      <c r="Y12" s="16">
        <v>0</v>
      </c>
      <c r="Z12" s="16" t="s">
        <v>137</v>
      </c>
      <c r="AA12" s="16" t="s">
        <v>137</v>
      </c>
      <c r="AB12" s="16"/>
      <c r="AC12" s="16">
        <v>0.36083960154157002</v>
      </c>
      <c r="AD12" s="16">
        <v>0.30494063148516698</v>
      </c>
      <c r="AE12" s="16" t="s">
        <v>137</v>
      </c>
      <c r="AF12" s="16">
        <v>0</v>
      </c>
      <c r="AG12" s="16"/>
      <c r="AH12" s="16">
        <v>0.404637061564528</v>
      </c>
      <c r="AI12" s="16">
        <v>0</v>
      </c>
      <c r="AJ12" s="16">
        <v>1</v>
      </c>
      <c r="AK12" s="16">
        <v>0</v>
      </c>
      <c r="AL12" s="16"/>
      <c r="AM12" s="16">
        <v>0.29827493144181999</v>
      </c>
      <c r="AN12" s="16">
        <v>0.25926972498213102</v>
      </c>
      <c r="AO12" s="16">
        <v>0</v>
      </c>
      <c r="AP12" s="16"/>
      <c r="AQ12" s="16">
        <v>0.35597635119215199</v>
      </c>
      <c r="AR12" s="16">
        <v>0.148633233837836</v>
      </c>
      <c r="AS12" s="16">
        <v>1</v>
      </c>
      <c r="AT12" s="16" t="s">
        <v>137</v>
      </c>
      <c r="AU12" s="16">
        <v>0</v>
      </c>
      <c r="AV12" s="16"/>
      <c r="AW12" s="16" t="s">
        <v>137</v>
      </c>
      <c r="AX12" s="16">
        <v>0</v>
      </c>
      <c r="AY12" s="16">
        <v>0</v>
      </c>
      <c r="AZ12" s="16" t="s">
        <v>137</v>
      </c>
      <c r="BA12" s="16" t="s">
        <v>137</v>
      </c>
      <c r="BB12" s="16" t="s">
        <v>137</v>
      </c>
      <c r="BC12" s="16">
        <v>0.47191009284049701</v>
      </c>
      <c r="BD12" s="16">
        <v>0.19247078541042201</v>
      </c>
      <c r="BE12" s="16">
        <v>0</v>
      </c>
      <c r="BF12" s="16"/>
      <c r="BG12" s="16">
        <v>0.27753050206760199</v>
      </c>
      <c r="BH12" s="16">
        <v>0.27896567517707799</v>
      </c>
      <c r="BI12" s="16">
        <v>0.37119863270077003</v>
      </c>
      <c r="BJ12" s="16">
        <v>0.39148124954650398</v>
      </c>
      <c r="BK12" s="16">
        <v>0</v>
      </c>
      <c r="BL12" s="16">
        <v>0</v>
      </c>
      <c r="BM12" s="16"/>
      <c r="BN12" s="16">
        <v>0.298384871966002</v>
      </c>
      <c r="BO12" s="16">
        <v>0.47820983133616501</v>
      </c>
      <c r="BP12" s="16" t="s">
        <v>137</v>
      </c>
      <c r="BQ12" s="16">
        <v>0</v>
      </c>
      <c r="BR12" s="16">
        <v>0</v>
      </c>
      <c r="BS12" s="16" t="s">
        <v>137</v>
      </c>
      <c r="BT12" s="16"/>
      <c r="BU12" s="16">
        <v>0.238221565828584</v>
      </c>
      <c r="BV12" s="16">
        <v>0.317248358585627</v>
      </c>
      <c r="BW12" s="16"/>
      <c r="BX12" s="16">
        <v>0.37302462134307102</v>
      </c>
      <c r="BY12" s="16">
        <v>0.177952206614652</v>
      </c>
      <c r="BZ12" s="16"/>
      <c r="CA12" s="16">
        <v>0.28272733407765899</v>
      </c>
      <c r="CB12" s="16">
        <v>0.22038002785922001</v>
      </c>
    </row>
    <row r="13" spans="2:80" ht="29" x14ac:dyDescent="0.35">
      <c r="B13" s="17" t="s">
        <v>321</v>
      </c>
      <c r="C13" s="16">
        <v>0.23422585480976399</v>
      </c>
      <c r="D13" s="16">
        <v>0.13849860739082301</v>
      </c>
      <c r="E13" s="16">
        <v>0.30250179789996501</v>
      </c>
      <c r="F13" s="16"/>
      <c r="G13" s="16">
        <v>0.26693633134696299</v>
      </c>
      <c r="H13" s="16">
        <v>0.232725296382992</v>
      </c>
      <c r="I13" s="16">
        <v>0</v>
      </c>
      <c r="J13" s="16"/>
      <c r="K13" s="16">
        <v>0</v>
      </c>
      <c r="L13" s="16">
        <v>0</v>
      </c>
      <c r="M13" s="16">
        <v>0</v>
      </c>
      <c r="N13" s="16">
        <v>0.45509765207535602</v>
      </c>
      <c r="O13" s="16"/>
      <c r="P13" s="16">
        <v>0.17085146245494701</v>
      </c>
      <c r="Q13" s="16">
        <v>0</v>
      </c>
      <c r="R13" s="16">
        <v>0</v>
      </c>
      <c r="S13" s="16" t="s">
        <v>137</v>
      </c>
      <c r="T13" s="16" t="s">
        <v>137</v>
      </c>
      <c r="U13" s="16">
        <v>1</v>
      </c>
      <c r="V13" s="16">
        <v>0</v>
      </c>
      <c r="W13" s="16">
        <v>0</v>
      </c>
      <c r="X13" s="16" t="s">
        <v>137</v>
      </c>
      <c r="Y13" s="16">
        <v>1</v>
      </c>
      <c r="Z13" s="16" t="s">
        <v>137</v>
      </c>
      <c r="AA13" s="16" t="s">
        <v>137</v>
      </c>
      <c r="AB13" s="16"/>
      <c r="AC13" s="16">
        <v>0.38306201290563302</v>
      </c>
      <c r="AD13" s="16">
        <v>0</v>
      </c>
      <c r="AE13" s="16" t="s">
        <v>137</v>
      </c>
      <c r="AF13" s="16">
        <v>0</v>
      </c>
      <c r="AG13" s="16"/>
      <c r="AH13" s="16">
        <v>0.136019033119821</v>
      </c>
      <c r="AI13" s="16">
        <v>0.146314606810827</v>
      </c>
      <c r="AJ13" s="16">
        <v>1</v>
      </c>
      <c r="AK13" s="16">
        <v>0</v>
      </c>
      <c r="AL13" s="16"/>
      <c r="AM13" s="16">
        <v>0.126438614145571</v>
      </c>
      <c r="AN13" s="16">
        <v>0.42729016431903399</v>
      </c>
      <c r="AO13" s="16">
        <v>0</v>
      </c>
      <c r="AP13" s="16"/>
      <c r="AQ13" s="16">
        <v>0.278521763560868</v>
      </c>
      <c r="AR13" s="16">
        <v>0.23174423839649899</v>
      </c>
      <c r="AS13" s="16">
        <v>0</v>
      </c>
      <c r="AT13" s="16" t="s">
        <v>137</v>
      </c>
      <c r="AU13" s="16">
        <v>0</v>
      </c>
      <c r="AV13" s="16"/>
      <c r="AW13" s="16" t="s">
        <v>137</v>
      </c>
      <c r="AX13" s="16">
        <v>0</v>
      </c>
      <c r="AY13" s="16">
        <v>0</v>
      </c>
      <c r="AZ13" s="16" t="s">
        <v>137</v>
      </c>
      <c r="BA13" s="16" t="s">
        <v>137</v>
      </c>
      <c r="BB13" s="16" t="s">
        <v>137</v>
      </c>
      <c r="BC13" s="16">
        <v>0.154311986498058</v>
      </c>
      <c r="BD13" s="16">
        <v>0.50835248014207002</v>
      </c>
      <c r="BE13" s="16">
        <v>0.38040171015268398</v>
      </c>
      <c r="BF13" s="16"/>
      <c r="BG13" s="16">
        <v>0.27753050206760199</v>
      </c>
      <c r="BH13" s="16">
        <v>0.180278860883507</v>
      </c>
      <c r="BI13" s="16">
        <v>0.62880136729922997</v>
      </c>
      <c r="BJ13" s="16">
        <v>0</v>
      </c>
      <c r="BK13" s="16">
        <v>0</v>
      </c>
      <c r="BL13" s="16">
        <v>0</v>
      </c>
      <c r="BM13" s="16"/>
      <c r="BN13" s="16">
        <v>0.214262852670701</v>
      </c>
      <c r="BO13" s="16">
        <v>0.55930195397262705</v>
      </c>
      <c r="BP13" s="16" t="s">
        <v>137</v>
      </c>
      <c r="BQ13" s="16">
        <v>0</v>
      </c>
      <c r="BR13" s="16">
        <v>0</v>
      </c>
      <c r="BS13" s="16" t="s">
        <v>137</v>
      </c>
      <c r="BT13" s="16"/>
      <c r="BU13" s="16">
        <v>0.258082726879172</v>
      </c>
      <c r="BV13" s="16">
        <v>0.182550079016535</v>
      </c>
      <c r="BW13" s="16"/>
      <c r="BX13" s="16">
        <v>0.13626484446869999</v>
      </c>
      <c r="BY13" s="16">
        <v>0.310236484414884</v>
      </c>
      <c r="BZ13" s="16"/>
      <c r="CA13" s="16">
        <v>0.25446086059023099</v>
      </c>
      <c r="CB13" s="16">
        <v>0.18991339075043301</v>
      </c>
    </row>
    <row r="14" spans="2:80" x14ac:dyDescent="0.35">
      <c r="B14" s="17" t="s">
        <v>98</v>
      </c>
      <c r="C14" s="16">
        <v>0.113248587156162</v>
      </c>
      <c r="D14" s="16">
        <v>0.113382525631083</v>
      </c>
      <c r="E14" s="16">
        <v>0.113153057660247</v>
      </c>
      <c r="F14" s="16"/>
      <c r="G14" s="16">
        <v>0.16694815653204501</v>
      </c>
      <c r="H14" s="16">
        <v>8.5405623890755095E-2</v>
      </c>
      <c r="I14" s="16">
        <v>0</v>
      </c>
      <c r="J14" s="16"/>
      <c r="K14" s="16">
        <v>0.19428124397976301</v>
      </c>
      <c r="L14" s="16">
        <v>0.486618824114041</v>
      </c>
      <c r="M14" s="16">
        <v>0</v>
      </c>
      <c r="N14" s="16">
        <v>0</v>
      </c>
      <c r="O14" s="16"/>
      <c r="P14" s="16">
        <v>0.16333224290669501</v>
      </c>
      <c r="Q14" s="16">
        <v>0.49275377690380601</v>
      </c>
      <c r="R14" s="16">
        <v>0</v>
      </c>
      <c r="S14" s="16" t="s">
        <v>137</v>
      </c>
      <c r="T14" s="16" t="s">
        <v>137</v>
      </c>
      <c r="U14" s="16">
        <v>0</v>
      </c>
      <c r="V14" s="16">
        <v>0</v>
      </c>
      <c r="W14" s="16">
        <v>0</v>
      </c>
      <c r="X14" s="16" t="s">
        <v>137</v>
      </c>
      <c r="Y14" s="16">
        <v>0</v>
      </c>
      <c r="Z14" s="16" t="s">
        <v>137</v>
      </c>
      <c r="AA14" s="16" t="s">
        <v>137</v>
      </c>
      <c r="AB14" s="16"/>
      <c r="AC14" s="16">
        <v>7.7196176699312502E-2</v>
      </c>
      <c r="AD14" s="16">
        <v>0</v>
      </c>
      <c r="AE14" s="16" t="s">
        <v>137</v>
      </c>
      <c r="AF14" s="16">
        <v>0</v>
      </c>
      <c r="AG14" s="16"/>
      <c r="AH14" s="16">
        <v>0.130032798304661</v>
      </c>
      <c r="AI14" s="16">
        <v>0</v>
      </c>
      <c r="AJ14" s="16">
        <v>0</v>
      </c>
      <c r="AK14" s="16">
        <v>1</v>
      </c>
      <c r="AL14" s="16"/>
      <c r="AM14" s="16">
        <v>8.6386309616444903E-2</v>
      </c>
      <c r="AN14" s="16">
        <v>0.17089257726728099</v>
      </c>
      <c r="AO14" s="16">
        <v>0</v>
      </c>
      <c r="AP14" s="16"/>
      <c r="AQ14" s="16">
        <v>0.11217980013802201</v>
      </c>
      <c r="AR14" s="16">
        <v>0.22154511113994901</v>
      </c>
      <c r="AS14" s="16">
        <v>0</v>
      </c>
      <c r="AT14" s="16" t="s">
        <v>137</v>
      </c>
      <c r="AU14" s="16">
        <v>0</v>
      </c>
      <c r="AV14" s="16"/>
      <c r="AW14" s="16" t="s">
        <v>137</v>
      </c>
      <c r="AX14" s="16">
        <v>0</v>
      </c>
      <c r="AY14" s="16">
        <v>0</v>
      </c>
      <c r="AZ14" s="16" t="s">
        <v>137</v>
      </c>
      <c r="BA14" s="16" t="s">
        <v>137</v>
      </c>
      <c r="BB14" s="16" t="s">
        <v>137</v>
      </c>
      <c r="BC14" s="16">
        <v>0.17676179905265299</v>
      </c>
      <c r="BD14" s="16">
        <v>0</v>
      </c>
      <c r="BE14" s="16">
        <v>0</v>
      </c>
      <c r="BF14" s="16"/>
      <c r="BG14" s="16">
        <v>0</v>
      </c>
      <c r="BH14" s="16">
        <v>0.19999294532138601</v>
      </c>
      <c r="BI14" s="16">
        <v>0</v>
      </c>
      <c r="BJ14" s="16">
        <v>0</v>
      </c>
      <c r="BK14" s="16">
        <v>1</v>
      </c>
      <c r="BL14" s="16">
        <v>0</v>
      </c>
      <c r="BM14" s="16"/>
      <c r="BN14" s="16">
        <v>0.12091856888453099</v>
      </c>
      <c r="BO14" s="16">
        <v>0</v>
      </c>
      <c r="BP14" s="16" t="s">
        <v>137</v>
      </c>
      <c r="BQ14" s="16">
        <v>0</v>
      </c>
      <c r="BR14" s="16">
        <v>0.32788524111621498</v>
      </c>
      <c r="BS14" s="16" t="s">
        <v>137</v>
      </c>
      <c r="BT14" s="16"/>
      <c r="BU14" s="16">
        <v>0.165531441440466</v>
      </c>
      <c r="BV14" s="16">
        <v>0</v>
      </c>
      <c r="BW14" s="16"/>
      <c r="BX14" s="16">
        <v>0.108035295752587</v>
      </c>
      <c r="BY14" s="16">
        <v>0.117293722669986</v>
      </c>
      <c r="BZ14" s="16"/>
      <c r="CA14" s="16">
        <v>6.8756674073896407E-2</v>
      </c>
      <c r="CB14" s="16">
        <v>0.21068104261371601</v>
      </c>
    </row>
    <row r="15" spans="2:80" ht="43.5" x14ac:dyDescent="0.35">
      <c r="B15" s="17" t="s">
        <v>322</v>
      </c>
      <c r="C15" s="16">
        <v>6.7113128324784804E-2</v>
      </c>
      <c r="D15" s="16">
        <v>0</v>
      </c>
      <c r="E15" s="16">
        <v>0.114980504162458</v>
      </c>
      <c r="F15" s="16"/>
      <c r="G15" s="16">
        <v>0</v>
      </c>
      <c r="H15" s="16">
        <v>0.12143179501288801</v>
      </c>
      <c r="I15" s="16">
        <v>0</v>
      </c>
      <c r="J15" s="16"/>
      <c r="K15" s="16">
        <v>0.19741892834373301</v>
      </c>
      <c r="L15" s="16">
        <v>0</v>
      </c>
      <c r="M15" s="16">
        <v>0</v>
      </c>
      <c r="N15" s="16">
        <v>0</v>
      </c>
      <c r="O15" s="16"/>
      <c r="P15" s="16">
        <v>0.165970094169136</v>
      </c>
      <c r="Q15" s="16">
        <v>0</v>
      </c>
      <c r="R15" s="16">
        <v>0</v>
      </c>
      <c r="S15" s="16" t="s">
        <v>137</v>
      </c>
      <c r="T15" s="16" t="s">
        <v>137</v>
      </c>
      <c r="U15" s="16">
        <v>0</v>
      </c>
      <c r="V15" s="16">
        <v>0</v>
      </c>
      <c r="W15" s="16">
        <v>0</v>
      </c>
      <c r="X15" s="16" t="s">
        <v>137</v>
      </c>
      <c r="Y15" s="16">
        <v>0</v>
      </c>
      <c r="Z15" s="16" t="s">
        <v>137</v>
      </c>
      <c r="AA15" s="16" t="s">
        <v>137</v>
      </c>
      <c r="AB15" s="16"/>
      <c r="AC15" s="16">
        <v>0</v>
      </c>
      <c r="AD15" s="16">
        <v>0</v>
      </c>
      <c r="AE15" s="16" t="s">
        <v>137</v>
      </c>
      <c r="AF15" s="16">
        <v>0</v>
      </c>
      <c r="AG15" s="16"/>
      <c r="AH15" s="16">
        <v>0</v>
      </c>
      <c r="AI15" s="16">
        <v>0.204811681528622</v>
      </c>
      <c r="AJ15" s="16">
        <v>0</v>
      </c>
      <c r="AK15" s="16">
        <v>0</v>
      </c>
      <c r="AL15" s="16"/>
      <c r="AM15" s="16">
        <v>0</v>
      </c>
      <c r="AN15" s="16">
        <v>0</v>
      </c>
      <c r="AO15" s="16">
        <v>1</v>
      </c>
      <c r="AP15" s="16"/>
      <c r="AQ15" s="16">
        <v>0</v>
      </c>
      <c r="AR15" s="16">
        <v>0</v>
      </c>
      <c r="AS15" s="16">
        <v>0</v>
      </c>
      <c r="AT15" s="16" t="s">
        <v>137</v>
      </c>
      <c r="AU15" s="16">
        <v>0.40902979750625601</v>
      </c>
      <c r="AV15" s="16"/>
      <c r="AW15" s="16" t="s">
        <v>137</v>
      </c>
      <c r="AX15" s="16">
        <v>0</v>
      </c>
      <c r="AY15" s="16">
        <v>0</v>
      </c>
      <c r="AZ15" s="16" t="s">
        <v>137</v>
      </c>
      <c r="BA15" s="16" t="s">
        <v>137</v>
      </c>
      <c r="BB15" s="16" t="s">
        <v>137</v>
      </c>
      <c r="BC15" s="16">
        <v>0.17961654056899101</v>
      </c>
      <c r="BD15" s="16">
        <v>0</v>
      </c>
      <c r="BE15" s="16">
        <v>0</v>
      </c>
      <c r="BF15" s="16"/>
      <c r="BG15" s="16">
        <v>0</v>
      </c>
      <c r="BH15" s="16">
        <v>0</v>
      </c>
      <c r="BI15" s="16">
        <v>0</v>
      </c>
      <c r="BJ15" s="16">
        <v>0</v>
      </c>
      <c r="BK15" s="16">
        <v>0</v>
      </c>
      <c r="BL15" s="16">
        <v>0</v>
      </c>
      <c r="BM15" s="16"/>
      <c r="BN15" s="16">
        <v>0.12287143008271401</v>
      </c>
      <c r="BO15" s="16">
        <v>0</v>
      </c>
      <c r="BP15" s="16" t="s">
        <v>137</v>
      </c>
      <c r="BQ15" s="16">
        <v>0</v>
      </c>
      <c r="BR15" s="16">
        <v>0</v>
      </c>
      <c r="BS15" s="16" t="s">
        <v>137</v>
      </c>
      <c r="BT15" s="16"/>
      <c r="BU15" s="16">
        <v>9.8096878293603598E-2</v>
      </c>
      <c r="BV15" s="16">
        <v>0</v>
      </c>
      <c r="BW15" s="16"/>
      <c r="BX15" s="16">
        <v>0.15360721332316099</v>
      </c>
      <c r="BY15" s="16">
        <v>0</v>
      </c>
      <c r="BZ15" s="16"/>
      <c r="CA15" s="16">
        <v>0</v>
      </c>
      <c r="CB15" s="16">
        <v>0.21408358729406099</v>
      </c>
    </row>
    <row r="16" spans="2:80" x14ac:dyDescent="0.35">
      <c r="B16" s="17" t="s">
        <v>154</v>
      </c>
      <c r="C16" s="18">
        <v>4.8381852865292299E-2</v>
      </c>
      <c r="D16" s="18">
        <v>0.11621631095112001</v>
      </c>
      <c r="E16" s="18">
        <v>0</v>
      </c>
      <c r="F16" s="18"/>
      <c r="G16" s="18">
        <v>0.12229664858978601</v>
      </c>
      <c r="H16" s="18">
        <v>0</v>
      </c>
      <c r="I16" s="18">
        <v>0</v>
      </c>
      <c r="J16" s="18"/>
      <c r="K16" s="18">
        <v>0.14231930148937499</v>
      </c>
      <c r="L16" s="18">
        <v>0</v>
      </c>
      <c r="M16" s="18">
        <v>0</v>
      </c>
      <c r="N16" s="18">
        <v>0</v>
      </c>
      <c r="O16" s="18"/>
      <c r="P16" s="18">
        <v>0</v>
      </c>
      <c r="Q16" s="18">
        <v>0</v>
      </c>
      <c r="R16" s="18">
        <v>0.48338563282423103</v>
      </c>
      <c r="S16" s="18" t="s">
        <v>137</v>
      </c>
      <c r="T16" s="18" t="s">
        <v>137</v>
      </c>
      <c r="U16" s="18">
        <v>0</v>
      </c>
      <c r="V16" s="18">
        <v>0</v>
      </c>
      <c r="W16" s="18">
        <v>0</v>
      </c>
      <c r="X16" s="18" t="s">
        <v>137</v>
      </c>
      <c r="Y16" s="18">
        <v>0</v>
      </c>
      <c r="Z16" s="18" t="s">
        <v>137</v>
      </c>
      <c r="AA16" s="18" t="s">
        <v>137</v>
      </c>
      <c r="AB16" s="18"/>
      <c r="AC16" s="18">
        <v>0</v>
      </c>
      <c r="AD16" s="18">
        <v>0.34678232245159302</v>
      </c>
      <c r="AE16" s="18" t="s">
        <v>137</v>
      </c>
      <c r="AF16" s="18">
        <v>0</v>
      </c>
      <c r="AG16" s="18"/>
      <c r="AH16" s="18">
        <v>0</v>
      </c>
      <c r="AI16" s="18">
        <v>0.147648737112311</v>
      </c>
      <c r="AJ16" s="18">
        <v>0</v>
      </c>
      <c r="AK16" s="18">
        <v>0</v>
      </c>
      <c r="AL16" s="18"/>
      <c r="AM16" s="18">
        <v>8.8545374734114099E-2</v>
      </c>
      <c r="AN16" s="18">
        <v>0</v>
      </c>
      <c r="AO16" s="18">
        <v>0</v>
      </c>
      <c r="AP16" s="18"/>
      <c r="AQ16" s="18">
        <v>0.114983525571606</v>
      </c>
      <c r="AR16" s="18">
        <v>0</v>
      </c>
      <c r="AS16" s="18">
        <v>0</v>
      </c>
      <c r="AT16" s="18" t="s">
        <v>137</v>
      </c>
      <c r="AU16" s="18">
        <v>0</v>
      </c>
      <c r="AV16" s="18"/>
      <c r="AW16" s="18" t="s">
        <v>137</v>
      </c>
      <c r="AX16" s="18">
        <v>0</v>
      </c>
      <c r="AY16" s="18">
        <v>0</v>
      </c>
      <c r="AZ16" s="18" t="s">
        <v>137</v>
      </c>
      <c r="BA16" s="18" t="s">
        <v>137</v>
      </c>
      <c r="BB16" s="18" t="s">
        <v>137</v>
      </c>
      <c r="BC16" s="18">
        <v>0</v>
      </c>
      <c r="BD16" s="18">
        <v>0</v>
      </c>
      <c r="BE16" s="18">
        <v>0.30913292255796998</v>
      </c>
      <c r="BF16" s="18"/>
      <c r="BG16" s="18">
        <v>0</v>
      </c>
      <c r="BH16" s="18">
        <v>0</v>
      </c>
      <c r="BI16" s="18">
        <v>0</v>
      </c>
      <c r="BJ16" s="18">
        <v>0</v>
      </c>
      <c r="BK16" s="18">
        <v>0</v>
      </c>
      <c r="BL16" s="18">
        <v>1</v>
      </c>
      <c r="BM16" s="18"/>
      <c r="BN16" s="18">
        <v>0</v>
      </c>
      <c r="BO16" s="18">
        <v>0</v>
      </c>
      <c r="BP16" s="18" t="s">
        <v>137</v>
      </c>
      <c r="BQ16" s="18">
        <v>0</v>
      </c>
      <c r="BR16" s="18">
        <v>0.336080122803322</v>
      </c>
      <c r="BS16" s="18" t="s">
        <v>137</v>
      </c>
      <c r="BT16" s="18"/>
      <c r="BU16" s="18">
        <v>0</v>
      </c>
      <c r="BV16" s="18">
        <v>0.153180578106974</v>
      </c>
      <c r="BW16" s="18"/>
      <c r="BX16" s="18">
        <v>0</v>
      </c>
      <c r="BY16" s="18">
        <v>8.5922656956117394E-2</v>
      </c>
      <c r="BZ16" s="18"/>
      <c r="CA16" s="18">
        <v>7.0475119244885004E-2</v>
      </c>
      <c r="CB16" s="18">
        <v>0</v>
      </c>
    </row>
    <row r="17" spans="2:2" x14ac:dyDescent="0.35">
      <c r="B17" s="15" t="s">
        <v>373</v>
      </c>
    </row>
    <row r="18" spans="2:2" x14ac:dyDescent="0.35">
      <c r="B18" t="s">
        <v>101</v>
      </c>
    </row>
    <row r="19" spans="2:2" x14ac:dyDescent="0.35">
      <c r="B19" t="s">
        <v>102</v>
      </c>
    </row>
    <row r="21" spans="2:2" x14ac:dyDescent="0.35">
      <c r="B21"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L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12" width="20.7265625" customWidth="1"/>
  </cols>
  <sheetData>
    <row r="2" spans="2:12" ht="40" customHeight="1" x14ac:dyDescent="0.35">
      <c r="D2" s="30" t="s">
        <v>340</v>
      </c>
      <c r="E2" s="27"/>
      <c r="F2" s="27"/>
      <c r="G2" s="27"/>
      <c r="H2" s="27"/>
      <c r="I2" s="27"/>
      <c r="J2" s="27"/>
      <c r="K2" s="27"/>
      <c r="L2" s="27"/>
    </row>
    <row r="6" spans="2:12" ht="50.15" customHeight="1" x14ac:dyDescent="0.35">
      <c r="B6" s="22" t="s">
        <v>15</v>
      </c>
      <c r="C6" s="22" t="s">
        <v>324</v>
      </c>
      <c r="D6" s="22" t="s">
        <v>325</v>
      </c>
      <c r="E6" s="22" t="s">
        <v>326</v>
      </c>
      <c r="F6" s="22" t="s">
        <v>327</v>
      </c>
      <c r="G6" s="22" t="s">
        <v>328</v>
      </c>
      <c r="H6" s="22" t="s">
        <v>329</v>
      </c>
      <c r="I6" s="22" t="s">
        <v>330</v>
      </c>
      <c r="J6" s="22" t="s">
        <v>331</v>
      </c>
      <c r="K6" s="22" t="s">
        <v>332</v>
      </c>
    </row>
    <row r="7" spans="2:12" x14ac:dyDescent="0.35">
      <c r="B7" s="17" t="s">
        <v>333</v>
      </c>
      <c r="C7" s="16">
        <v>0.19151659758772799</v>
      </c>
      <c r="D7" s="16">
        <v>0.10425746052281</v>
      </c>
      <c r="E7" s="16">
        <v>6.68437844530268E-2</v>
      </c>
      <c r="F7" s="16">
        <v>7.3896873886867595E-2</v>
      </c>
      <c r="G7" s="16">
        <v>8.8604049848254596E-2</v>
      </c>
      <c r="H7" s="16">
        <v>3.6827348965835102E-2</v>
      </c>
      <c r="I7" s="16">
        <v>1.6201888285364601E-2</v>
      </c>
      <c r="J7" s="16">
        <v>3.5016372042613902E-2</v>
      </c>
      <c r="K7" s="16">
        <v>1.59453744032708E-2</v>
      </c>
    </row>
    <row r="8" spans="2:12" x14ac:dyDescent="0.35">
      <c r="B8" s="17" t="s">
        <v>334</v>
      </c>
      <c r="C8" s="16">
        <v>0.37767069322000701</v>
      </c>
      <c r="D8" s="16">
        <v>0.22443936742523299</v>
      </c>
      <c r="E8" s="16">
        <v>0.219724587203072</v>
      </c>
      <c r="F8" s="16">
        <v>0.16558609725958701</v>
      </c>
      <c r="G8" s="16">
        <v>0.12912018854253199</v>
      </c>
      <c r="H8" s="16">
        <v>0.126556547315513</v>
      </c>
      <c r="I8" s="16">
        <v>9.1399165823375705E-2</v>
      </c>
      <c r="J8" s="16">
        <v>0.11720518774708701</v>
      </c>
      <c r="K8" s="16">
        <v>9.0035744166040099E-2</v>
      </c>
    </row>
    <row r="9" spans="2:12" x14ac:dyDescent="0.35">
      <c r="B9" s="17" t="s">
        <v>335</v>
      </c>
      <c r="C9" s="16">
        <v>0.185809153839713</v>
      </c>
      <c r="D9" s="16">
        <v>0.20849251593319201</v>
      </c>
      <c r="E9" s="16">
        <v>0.23504180412588599</v>
      </c>
      <c r="F9" s="16">
        <v>0.25504122494859999</v>
      </c>
      <c r="G9" s="16">
        <v>0.24218614662280399</v>
      </c>
      <c r="H9" s="16">
        <v>0.22373742510643299</v>
      </c>
      <c r="I9" s="16">
        <v>0.18566336583328999</v>
      </c>
      <c r="J9" s="16">
        <v>0.132918457272899</v>
      </c>
      <c r="K9" s="16">
        <v>0.122058850720959</v>
      </c>
    </row>
    <row r="10" spans="2:12" x14ac:dyDescent="0.35">
      <c r="B10" s="17" t="s">
        <v>336</v>
      </c>
      <c r="C10" s="16">
        <v>0.12732707384592001</v>
      </c>
      <c r="D10" s="16">
        <v>0.17589744175734801</v>
      </c>
      <c r="E10" s="16">
        <v>0.14269654150160099</v>
      </c>
      <c r="F10" s="16">
        <v>0.165543581501749</v>
      </c>
      <c r="G10" s="16">
        <v>0.171907697211378</v>
      </c>
      <c r="H10" s="16">
        <v>0.19255888158237899</v>
      </c>
      <c r="I10" s="16">
        <v>0.236145501266079</v>
      </c>
      <c r="J10" s="16">
        <v>0.22293252455247101</v>
      </c>
      <c r="K10" s="16">
        <v>0.20574959757549699</v>
      </c>
    </row>
    <row r="11" spans="2:12" x14ac:dyDescent="0.35">
      <c r="B11" s="17" t="s">
        <v>337</v>
      </c>
      <c r="C11" s="16">
        <v>0.104949252365153</v>
      </c>
      <c r="D11" s="16">
        <v>0.27462426125988798</v>
      </c>
      <c r="E11" s="16">
        <v>0.314981074192695</v>
      </c>
      <c r="F11" s="16">
        <v>0.29297434835937403</v>
      </c>
      <c r="G11" s="16">
        <v>0.341698736902533</v>
      </c>
      <c r="H11" s="16">
        <v>0.39853827002016201</v>
      </c>
      <c r="I11" s="16">
        <v>0.44892612033165402</v>
      </c>
      <c r="J11" s="16">
        <v>0.47757351410707299</v>
      </c>
      <c r="K11" s="16">
        <v>0.54059805821871099</v>
      </c>
    </row>
    <row r="12" spans="2:12" x14ac:dyDescent="0.35">
      <c r="B12" s="17" t="s">
        <v>98</v>
      </c>
      <c r="C12" s="16">
        <v>1.27272291414793E-2</v>
      </c>
      <c r="D12" s="16">
        <v>1.2288953101529099E-2</v>
      </c>
      <c r="E12" s="16">
        <v>2.07122085237193E-2</v>
      </c>
      <c r="F12" s="16">
        <v>4.6957874043823199E-2</v>
      </c>
      <c r="G12" s="16">
        <v>2.64831808724987E-2</v>
      </c>
      <c r="H12" s="16">
        <v>2.1781527009677702E-2</v>
      </c>
      <c r="I12" s="16">
        <v>2.1663958460237099E-2</v>
      </c>
      <c r="J12" s="16">
        <v>1.43539442778564E-2</v>
      </c>
      <c r="K12" s="16">
        <v>2.5612374915522599E-2</v>
      </c>
    </row>
    <row r="13" spans="2:12" x14ac:dyDescent="0.35">
      <c r="B13" s="21" t="s">
        <v>338</v>
      </c>
      <c r="C13" s="19">
        <v>0.569187290807735</v>
      </c>
      <c r="D13" s="19">
        <v>0.328696827948043</v>
      </c>
      <c r="E13" s="19">
        <v>0.286568371656099</v>
      </c>
      <c r="F13" s="19">
        <v>0.239482971146454</v>
      </c>
      <c r="G13" s="19">
        <v>0.217724238390787</v>
      </c>
      <c r="H13" s="19">
        <v>0.163383896281348</v>
      </c>
      <c r="I13" s="19">
        <v>0.10760105410874</v>
      </c>
      <c r="J13" s="19">
        <v>0.15222155978970101</v>
      </c>
      <c r="K13" s="19">
        <v>0.105981118569311</v>
      </c>
    </row>
    <row r="14" spans="2:12" x14ac:dyDescent="0.35">
      <c r="B14" s="21" t="s">
        <v>339</v>
      </c>
      <c r="C14" s="19">
        <v>0.232276326211073</v>
      </c>
      <c r="D14" s="19">
        <v>0.45052170301723599</v>
      </c>
      <c r="E14" s="19">
        <v>0.45767761569429499</v>
      </c>
      <c r="F14" s="19">
        <v>0.458517929861123</v>
      </c>
      <c r="G14" s="19">
        <v>0.51360643411391105</v>
      </c>
      <c r="H14" s="19">
        <v>0.59109715160254095</v>
      </c>
      <c r="I14" s="19">
        <v>0.68507162159773205</v>
      </c>
      <c r="J14" s="19">
        <v>0.70050603865954397</v>
      </c>
      <c r="K14" s="19">
        <v>0.74634765579420803</v>
      </c>
    </row>
    <row r="15" spans="2:12" x14ac:dyDescent="0.35">
      <c r="B15" s="21" t="s">
        <v>110</v>
      </c>
      <c r="C15" s="20">
        <v>0.33691096459666198</v>
      </c>
      <c r="D15" s="20">
        <v>-0.121824875069192</v>
      </c>
      <c r="E15" s="20">
        <v>-0.171109244038196</v>
      </c>
      <c r="F15" s="20">
        <v>-0.21903495871466899</v>
      </c>
      <c r="G15" s="20">
        <v>-0.29588219572312502</v>
      </c>
      <c r="H15" s="20">
        <v>-0.42771325532119298</v>
      </c>
      <c r="I15" s="20">
        <v>-0.57747056748899195</v>
      </c>
      <c r="J15" s="20">
        <v>-0.54828447886984299</v>
      </c>
      <c r="K15" s="20">
        <v>-0.640366537224897</v>
      </c>
    </row>
    <row r="16" spans="2:12" x14ac:dyDescent="0.35">
      <c r="B16" s="15" t="s">
        <v>501</v>
      </c>
      <c r="C16" s="15"/>
      <c r="D16" s="15"/>
      <c r="E16" s="15"/>
      <c r="F16" s="15"/>
      <c r="G16" s="15"/>
      <c r="H16" s="15"/>
      <c r="I16" s="15"/>
      <c r="J16" s="15"/>
      <c r="K16" s="15"/>
    </row>
    <row r="17" spans="2:2" x14ac:dyDescent="0.35">
      <c r="B17" t="s">
        <v>101</v>
      </c>
    </row>
    <row r="18" spans="2:2" x14ac:dyDescent="0.35">
      <c r="B18" t="s">
        <v>102</v>
      </c>
    </row>
    <row r="22" spans="2:2" x14ac:dyDescent="0.35">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B22"/>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341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333</v>
      </c>
      <c r="C9" s="16">
        <v>3.5016372042613902E-2</v>
      </c>
      <c r="D9" s="16">
        <v>3.9249510488990197E-2</v>
      </c>
      <c r="E9" s="16">
        <v>3.1449368447444698E-2</v>
      </c>
      <c r="F9" s="16"/>
      <c r="G9" s="16">
        <v>2.6733424828268099E-2</v>
      </c>
      <c r="H9" s="16">
        <v>4.2608081780094502E-2</v>
      </c>
      <c r="I9" s="16">
        <v>3.3213922582966703E-2</v>
      </c>
      <c r="J9" s="16"/>
      <c r="K9" s="16">
        <v>3.6527130732327197E-2</v>
      </c>
      <c r="L9" s="16">
        <v>3.6600936861241502E-2</v>
      </c>
      <c r="M9" s="16">
        <v>4.2244444995179202E-2</v>
      </c>
      <c r="N9" s="16">
        <v>2.7502302708662101E-2</v>
      </c>
      <c r="O9" s="16"/>
      <c r="P9" s="16">
        <v>3.85041109639035E-2</v>
      </c>
      <c r="Q9" s="16">
        <v>4.0914691711687601E-2</v>
      </c>
      <c r="R9" s="16">
        <v>0</v>
      </c>
      <c r="S9" s="16">
        <v>3.0556639797247299E-2</v>
      </c>
      <c r="T9" s="16">
        <v>2.5551143720304599E-2</v>
      </c>
      <c r="U9" s="16">
        <v>7.9099805743594695E-2</v>
      </c>
      <c r="V9" s="16">
        <v>4.0961535856010603E-2</v>
      </c>
      <c r="W9" s="16">
        <v>9.2971264500755393E-2</v>
      </c>
      <c r="X9" s="16">
        <v>2.61764002385096E-2</v>
      </c>
      <c r="Y9" s="16">
        <v>1.9475048330098801E-2</v>
      </c>
      <c r="Z9" s="16">
        <v>2.8402190202542699E-2</v>
      </c>
      <c r="AA9" s="16">
        <v>0</v>
      </c>
      <c r="AB9" s="16"/>
      <c r="AC9" s="16">
        <v>5.1757359986630502E-2</v>
      </c>
      <c r="AD9" s="16">
        <v>2.1651269335791E-2</v>
      </c>
      <c r="AE9" s="16">
        <v>3.7462514366819799E-2</v>
      </c>
      <c r="AF9" s="16">
        <v>4.2229811265298303E-2</v>
      </c>
      <c r="AG9" s="16"/>
      <c r="AH9" s="16">
        <v>3.7919303678028697E-2</v>
      </c>
      <c r="AI9" s="16">
        <v>3.6437663130662303E-2</v>
      </c>
      <c r="AJ9" s="16">
        <v>1.52581721560492E-2</v>
      </c>
      <c r="AK9" s="16">
        <v>8.8036891360812802E-2</v>
      </c>
      <c r="AL9" s="16"/>
      <c r="AM9" s="16">
        <v>4.5025133148608898E-2</v>
      </c>
      <c r="AN9" s="16">
        <v>2.2002780754474899E-2</v>
      </c>
      <c r="AO9" s="16">
        <v>3.3540092162766599E-2</v>
      </c>
      <c r="AP9" s="16"/>
      <c r="AQ9" s="16">
        <v>3.68321425767427E-2</v>
      </c>
      <c r="AR9" s="16">
        <v>4.6703333826819599E-2</v>
      </c>
      <c r="AS9" s="16">
        <v>5.5702964029665701E-2</v>
      </c>
      <c r="AT9" s="16">
        <v>0</v>
      </c>
      <c r="AU9" s="16">
        <v>0</v>
      </c>
      <c r="AV9" s="16"/>
      <c r="AW9" s="16">
        <v>4.5820661209238299E-2</v>
      </c>
      <c r="AX9" s="16">
        <v>3.2004748771719299E-2</v>
      </c>
      <c r="AY9" s="16">
        <v>3.2004748771719299E-2</v>
      </c>
      <c r="AZ9" s="16" t="s">
        <v>137</v>
      </c>
      <c r="BA9" s="16" t="s">
        <v>137</v>
      </c>
      <c r="BB9" s="16" t="s">
        <v>137</v>
      </c>
      <c r="BC9" s="16">
        <v>0</v>
      </c>
      <c r="BD9" s="16">
        <v>4.5492642101698601E-2</v>
      </c>
      <c r="BE9" s="16">
        <v>0</v>
      </c>
      <c r="BF9" s="16"/>
      <c r="BG9" s="16">
        <v>3.4490229913255697E-2</v>
      </c>
      <c r="BH9" s="16">
        <v>4.7815852508957299E-2</v>
      </c>
      <c r="BI9" s="16">
        <v>4.26960769383034E-2</v>
      </c>
      <c r="BJ9" s="16">
        <v>3.7028102361590702E-2</v>
      </c>
      <c r="BK9" s="16">
        <v>2.6775607382837699E-2</v>
      </c>
      <c r="BL9" s="16">
        <v>0</v>
      </c>
      <c r="BM9" s="16"/>
      <c r="BN9" s="16">
        <v>0</v>
      </c>
      <c r="BO9" s="16">
        <v>4.18121513975203E-2</v>
      </c>
      <c r="BP9" s="16">
        <v>0</v>
      </c>
      <c r="BQ9" s="16">
        <v>6.5007781513097398E-2</v>
      </c>
      <c r="BR9" s="16">
        <v>1.6786706636643101E-2</v>
      </c>
      <c r="BS9" s="16">
        <v>5.0335115999227999E-2</v>
      </c>
      <c r="BT9" s="16"/>
      <c r="BU9" s="16">
        <v>3.7261809317412298E-2</v>
      </c>
      <c r="BV9" s="16">
        <v>2.92544833918136E-2</v>
      </c>
      <c r="BW9" s="16"/>
      <c r="BX9" s="16">
        <v>4.3319828778443301E-2</v>
      </c>
      <c r="BY9" s="16">
        <v>2.60058672348705E-2</v>
      </c>
      <c r="BZ9" s="16"/>
      <c r="CA9" s="16">
        <v>4.4644381592279E-2</v>
      </c>
      <c r="CB9" s="16">
        <v>2.3113956224828199E-2</v>
      </c>
    </row>
    <row r="10" spans="2:80" x14ac:dyDescent="0.35">
      <c r="B10" s="17" t="s">
        <v>334</v>
      </c>
      <c r="C10" s="16">
        <v>0.11720518774708701</v>
      </c>
      <c r="D10" s="16">
        <v>0.121563460406199</v>
      </c>
      <c r="E10" s="16">
        <v>0.11353274130086</v>
      </c>
      <c r="F10" s="16"/>
      <c r="G10" s="16">
        <v>7.9857319161941304E-2</v>
      </c>
      <c r="H10" s="16">
        <v>0.162433999506118</v>
      </c>
      <c r="I10" s="16">
        <v>0.105483125919341</v>
      </c>
      <c r="J10" s="16"/>
      <c r="K10" s="16">
        <v>0.102517495497882</v>
      </c>
      <c r="L10" s="16">
        <v>0.145931662125104</v>
      </c>
      <c r="M10" s="16">
        <v>0.131249194760966</v>
      </c>
      <c r="N10" s="16">
        <v>9.8751991067450307E-2</v>
      </c>
      <c r="O10" s="16"/>
      <c r="P10" s="16">
        <v>0.24021177925322501</v>
      </c>
      <c r="Q10" s="16">
        <v>6.5715506851479505E-2</v>
      </c>
      <c r="R10" s="16">
        <v>0.112593450562064</v>
      </c>
      <c r="S10" s="16">
        <v>0.14582500474885299</v>
      </c>
      <c r="T10" s="16">
        <v>0.20345227246816699</v>
      </c>
      <c r="U10" s="16">
        <v>8.0198613115873396E-2</v>
      </c>
      <c r="V10" s="16">
        <v>8.20055439775325E-2</v>
      </c>
      <c r="W10" s="16">
        <v>0.132913184442809</v>
      </c>
      <c r="X10" s="16">
        <v>3.6726736542175398E-2</v>
      </c>
      <c r="Y10" s="16">
        <v>0.113851201714566</v>
      </c>
      <c r="Z10" s="16">
        <v>8.8156587537516901E-2</v>
      </c>
      <c r="AA10" s="16">
        <v>0.10391692328318999</v>
      </c>
      <c r="AB10" s="16"/>
      <c r="AC10" s="16">
        <v>0.13153302104928499</v>
      </c>
      <c r="AD10" s="16">
        <v>0.121888093908115</v>
      </c>
      <c r="AE10" s="16">
        <v>0.10814927347537399</v>
      </c>
      <c r="AF10" s="16">
        <v>0.11468759151380099</v>
      </c>
      <c r="AG10" s="16"/>
      <c r="AH10" s="16">
        <v>0.10947940147485601</v>
      </c>
      <c r="AI10" s="16">
        <v>0.13825034875898401</v>
      </c>
      <c r="AJ10" s="16">
        <v>0.12313452243209801</v>
      </c>
      <c r="AK10" s="16">
        <v>0.23860518768139</v>
      </c>
      <c r="AL10" s="16"/>
      <c r="AM10" s="16">
        <v>0.113955347441212</v>
      </c>
      <c r="AN10" s="16">
        <v>0.12133922577845099</v>
      </c>
      <c r="AO10" s="16">
        <v>0.111030362312191</v>
      </c>
      <c r="AP10" s="16"/>
      <c r="AQ10" s="16">
        <v>0.113051581273689</v>
      </c>
      <c r="AR10" s="16">
        <v>0.111014089842603</v>
      </c>
      <c r="AS10" s="16">
        <v>0.15630457537744699</v>
      </c>
      <c r="AT10" s="16">
        <v>0.16705170012059001</v>
      </c>
      <c r="AU10" s="16">
        <v>0.135651517566313</v>
      </c>
      <c r="AV10" s="16"/>
      <c r="AW10" s="16">
        <v>4.05852016251987E-2</v>
      </c>
      <c r="AX10" s="16">
        <v>0.11495104797424199</v>
      </c>
      <c r="AY10" s="16">
        <v>0.11495104797424199</v>
      </c>
      <c r="AZ10" s="16" t="s">
        <v>137</v>
      </c>
      <c r="BA10" s="16" t="s">
        <v>137</v>
      </c>
      <c r="BB10" s="16" t="s">
        <v>137</v>
      </c>
      <c r="BC10" s="16">
        <v>9.4866790791139396E-2</v>
      </c>
      <c r="BD10" s="16">
        <v>0.17476795186618699</v>
      </c>
      <c r="BE10" s="16">
        <v>0.10941826099247901</v>
      </c>
      <c r="BF10" s="16"/>
      <c r="BG10" s="16">
        <v>0.12396342370808899</v>
      </c>
      <c r="BH10" s="16">
        <v>0.13454880477460601</v>
      </c>
      <c r="BI10" s="16">
        <v>0.115057813578312</v>
      </c>
      <c r="BJ10" s="16">
        <v>6.9248863831681898E-2</v>
      </c>
      <c r="BK10" s="16">
        <v>8.8704211611004197E-2</v>
      </c>
      <c r="BL10" s="16">
        <v>0</v>
      </c>
      <c r="BM10" s="16"/>
      <c r="BN10" s="16">
        <v>0.153274209066982</v>
      </c>
      <c r="BO10" s="16">
        <v>9.6081390436216205E-2</v>
      </c>
      <c r="BP10" s="16">
        <v>7.8395505343885202E-2</v>
      </c>
      <c r="BQ10" s="16">
        <v>0.120696065655583</v>
      </c>
      <c r="BR10" s="16">
        <v>0.12664814666662499</v>
      </c>
      <c r="BS10" s="16">
        <v>0.172071808313673</v>
      </c>
      <c r="BT10" s="16"/>
      <c r="BU10" s="16">
        <v>0.10790266595312201</v>
      </c>
      <c r="BV10" s="16">
        <v>0.14107585888542201</v>
      </c>
      <c r="BW10" s="16"/>
      <c r="BX10" s="16">
        <v>8.5240050719489605E-2</v>
      </c>
      <c r="BY10" s="16">
        <v>0.151892189803053</v>
      </c>
      <c r="BZ10" s="16"/>
      <c r="CA10" s="16">
        <v>0.123400024642168</v>
      </c>
      <c r="CB10" s="16">
        <v>0.110285139212045</v>
      </c>
    </row>
    <row r="11" spans="2:80" x14ac:dyDescent="0.35">
      <c r="B11" s="17" t="s">
        <v>335</v>
      </c>
      <c r="C11" s="16">
        <v>0.132918457272899</v>
      </c>
      <c r="D11" s="16">
        <v>0.12292507801829899</v>
      </c>
      <c r="E11" s="16">
        <v>0.141339259044587</v>
      </c>
      <c r="F11" s="16"/>
      <c r="G11" s="16">
        <v>0.239862613950552</v>
      </c>
      <c r="H11" s="16">
        <v>0.15061760873991001</v>
      </c>
      <c r="I11" s="16">
        <v>0.118365915456504</v>
      </c>
      <c r="J11" s="16"/>
      <c r="K11" s="16">
        <v>0.13356948470402499</v>
      </c>
      <c r="L11" s="16">
        <v>0.117780757266571</v>
      </c>
      <c r="M11" s="16">
        <v>9.1158762935615104E-2</v>
      </c>
      <c r="N11" s="16">
        <v>0.17201990219609001</v>
      </c>
      <c r="O11" s="16"/>
      <c r="P11" s="16">
        <v>0.17357085261734301</v>
      </c>
      <c r="Q11" s="16">
        <v>0.11631181200683199</v>
      </c>
      <c r="R11" s="16">
        <v>7.3855960193782599E-2</v>
      </c>
      <c r="S11" s="16">
        <v>0.114316255116221</v>
      </c>
      <c r="T11" s="16">
        <v>0.17767322633747401</v>
      </c>
      <c r="U11" s="16">
        <v>0.14123455863894499</v>
      </c>
      <c r="V11" s="16">
        <v>0.15651248437906301</v>
      </c>
      <c r="W11" s="16">
        <v>4.9490325996831598E-2</v>
      </c>
      <c r="X11" s="16">
        <v>0.141794318749976</v>
      </c>
      <c r="Y11" s="16">
        <v>0.15742791989803101</v>
      </c>
      <c r="Z11" s="16">
        <v>6.6846147601995795E-2</v>
      </c>
      <c r="AA11" s="16">
        <v>0.20806825422908201</v>
      </c>
      <c r="AB11" s="16"/>
      <c r="AC11" s="16">
        <v>0.13901901596069699</v>
      </c>
      <c r="AD11" s="16">
        <v>0.121161928331249</v>
      </c>
      <c r="AE11" s="16">
        <v>8.4435687063291603E-2</v>
      </c>
      <c r="AF11" s="16">
        <v>0.170424543815764</v>
      </c>
      <c r="AG11" s="16"/>
      <c r="AH11" s="16">
        <v>0.118196746742805</v>
      </c>
      <c r="AI11" s="16">
        <v>0.13498176434289599</v>
      </c>
      <c r="AJ11" s="16">
        <v>0.19203773148653</v>
      </c>
      <c r="AK11" s="16">
        <v>8.6625221595773905E-2</v>
      </c>
      <c r="AL11" s="16"/>
      <c r="AM11" s="16">
        <v>0.12393046453651201</v>
      </c>
      <c r="AN11" s="16">
        <v>0.142579731960122</v>
      </c>
      <c r="AO11" s="16">
        <v>0.14154251390294401</v>
      </c>
      <c r="AP11" s="16"/>
      <c r="AQ11" s="16">
        <v>0.127258970368235</v>
      </c>
      <c r="AR11" s="16">
        <v>0.14906004520450999</v>
      </c>
      <c r="AS11" s="16">
        <v>7.9406521551358994E-2</v>
      </c>
      <c r="AT11" s="16">
        <v>0.21750415736601</v>
      </c>
      <c r="AU11" s="16">
        <v>0.18284135769045501</v>
      </c>
      <c r="AV11" s="16"/>
      <c r="AW11" s="16">
        <v>0.20085411438487999</v>
      </c>
      <c r="AX11" s="16">
        <v>0.117789841263398</v>
      </c>
      <c r="AY11" s="16">
        <v>0.117789841263398</v>
      </c>
      <c r="AZ11" s="16" t="s">
        <v>137</v>
      </c>
      <c r="BA11" s="16" t="s">
        <v>137</v>
      </c>
      <c r="BB11" s="16" t="s">
        <v>137</v>
      </c>
      <c r="BC11" s="16">
        <v>0.25715658091701099</v>
      </c>
      <c r="BD11" s="16">
        <v>0.123235261192034</v>
      </c>
      <c r="BE11" s="16">
        <v>0.13215610954128801</v>
      </c>
      <c r="BF11" s="16"/>
      <c r="BG11" s="16">
        <v>0.11524429168520101</v>
      </c>
      <c r="BH11" s="16">
        <v>0.23189801702124499</v>
      </c>
      <c r="BI11" s="16">
        <v>0.19846347893113001</v>
      </c>
      <c r="BJ11" s="16">
        <v>7.1441421557670595E-2</v>
      </c>
      <c r="BK11" s="16">
        <v>0.20841393747880099</v>
      </c>
      <c r="BL11" s="16">
        <v>0.23703333886826899</v>
      </c>
      <c r="BM11" s="16"/>
      <c r="BN11" s="16">
        <v>0.24229481268250999</v>
      </c>
      <c r="BO11" s="16">
        <v>0.14471839460312999</v>
      </c>
      <c r="BP11" s="16">
        <v>7.9892701647782199E-2</v>
      </c>
      <c r="BQ11" s="16">
        <v>7.8979999881075305E-2</v>
      </c>
      <c r="BR11" s="16">
        <v>0.112192727025345</v>
      </c>
      <c r="BS11" s="16">
        <v>0.18916772721077499</v>
      </c>
      <c r="BT11" s="16"/>
      <c r="BU11" s="16">
        <v>0.12453647690712399</v>
      </c>
      <c r="BV11" s="16">
        <v>0.15442697950277301</v>
      </c>
      <c r="BW11" s="16"/>
      <c r="BX11" s="16">
        <v>0.134895526296852</v>
      </c>
      <c r="BY11" s="16">
        <v>0.130773038742722</v>
      </c>
      <c r="BZ11" s="16"/>
      <c r="CA11" s="16">
        <v>0.125185463218624</v>
      </c>
      <c r="CB11" s="16">
        <v>0.139549833708564</v>
      </c>
    </row>
    <row r="12" spans="2:80" x14ac:dyDescent="0.35">
      <c r="B12" s="17" t="s">
        <v>336</v>
      </c>
      <c r="C12" s="16">
        <v>0.22293252455247101</v>
      </c>
      <c r="D12" s="16">
        <v>0.20411300324229201</v>
      </c>
      <c r="E12" s="16">
        <v>0.23879056959945999</v>
      </c>
      <c r="F12" s="16"/>
      <c r="G12" s="16">
        <v>0.25358645518816397</v>
      </c>
      <c r="H12" s="16">
        <v>0.19695537203195901</v>
      </c>
      <c r="I12" s="16">
        <v>0.22891061047404099</v>
      </c>
      <c r="J12" s="16"/>
      <c r="K12" s="16">
        <v>0.18409139277764899</v>
      </c>
      <c r="L12" s="16">
        <v>0.30681111086490198</v>
      </c>
      <c r="M12" s="16">
        <v>0.27175045980159701</v>
      </c>
      <c r="N12" s="16">
        <v>0.158322883036673</v>
      </c>
      <c r="O12" s="16"/>
      <c r="P12" s="16">
        <v>0.240017050326541</v>
      </c>
      <c r="Q12" s="16">
        <v>0.20350907509136301</v>
      </c>
      <c r="R12" s="16">
        <v>0.20425115883214801</v>
      </c>
      <c r="S12" s="16">
        <v>0.179330744921291</v>
      </c>
      <c r="T12" s="16">
        <v>0.133172931364782</v>
      </c>
      <c r="U12" s="16">
        <v>0.18194638379957501</v>
      </c>
      <c r="V12" s="16">
        <v>0.26339272539949399</v>
      </c>
      <c r="W12" s="16">
        <v>0.18242669742043899</v>
      </c>
      <c r="X12" s="16">
        <v>0.28570790697704401</v>
      </c>
      <c r="Y12" s="16">
        <v>0.29787800392750902</v>
      </c>
      <c r="Z12" s="16">
        <v>0.18525511408573</v>
      </c>
      <c r="AA12" s="16">
        <v>0.34073605455132799</v>
      </c>
      <c r="AB12" s="16"/>
      <c r="AC12" s="16">
        <v>0.24466158330139501</v>
      </c>
      <c r="AD12" s="16">
        <v>0.24498950039565001</v>
      </c>
      <c r="AE12" s="16">
        <v>0.20499408758007201</v>
      </c>
      <c r="AF12" s="16">
        <v>0.19185727115666901</v>
      </c>
      <c r="AG12" s="16"/>
      <c r="AH12" s="16">
        <v>0.22993111043796699</v>
      </c>
      <c r="AI12" s="16">
        <v>0.21713114623639401</v>
      </c>
      <c r="AJ12" s="16">
        <v>0.231859382718897</v>
      </c>
      <c r="AK12" s="16">
        <v>0.284857970110724</v>
      </c>
      <c r="AL12" s="16"/>
      <c r="AM12" s="16">
        <v>0.21520549888593801</v>
      </c>
      <c r="AN12" s="16">
        <v>0.245908998422363</v>
      </c>
      <c r="AO12" s="16">
        <v>0.128329208922286</v>
      </c>
      <c r="AP12" s="16"/>
      <c r="AQ12" s="16">
        <v>0.22350761249142101</v>
      </c>
      <c r="AR12" s="16">
        <v>0.21094232987068601</v>
      </c>
      <c r="AS12" s="16">
        <v>0.21046328268869799</v>
      </c>
      <c r="AT12" s="16">
        <v>0.21160215024165799</v>
      </c>
      <c r="AU12" s="16">
        <v>0.22919800785148201</v>
      </c>
      <c r="AV12" s="16"/>
      <c r="AW12" s="16">
        <v>0.156145010681249</v>
      </c>
      <c r="AX12" s="16">
        <v>0.24292950126016699</v>
      </c>
      <c r="AY12" s="16">
        <v>0.24292950126016699</v>
      </c>
      <c r="AZ12" s="16" t="s">
        <v>137</v>
      </c>
      <c r="BA12" s="16" t="s">
        <v>137</v>
      </c>
      <c r="BB12" s="16" t="s">
        <v>137</v>
      </c>
      <c r="BC12" s="16">
        <v>0.26438424242651898</v>
      </c>
      <c r="BD12" s="16">
        <v>7.2882588337930196E-2</v>
      </c>
      <c r="BE12" s="16">
        <v>0.107859386520104</v>
      </c>
      <c r="BF12" s="16"/>
      <c r="BG12" s="16">
        <v>0.21708603239348601</v>
      </c>
      <c r="BH12" s="16">
        <v>0.26887754515756201</v>
      </c>
      <c r="BI12" s="16">
        <v>0.14378375422308401</v>
      </c>
      <c r="BJ12" s="16">
        <v>0.27600507520448597</v>
      </c>
      <c r="BK12" s="16">
        <v>0.287216644960198</v>
      </c>
      <c r="BL12" s="16">
        <v>0</v>
      </c>
      <c r="BM12" s="16"/>
      <c r="BN12" s="16">
        <v>0.22279338410007701</v>
      </c>
      <c r="BO12" s="16">
        <v>0.23147836821534101</v>
      </c>
      <c r="BP12" s="16">
        <v>0.42897142677886102</v>
      </c>
      <c r="BQ12" s="16">
        <v>0.16149091885445699</v>
      </c>
      <c r="BR12" s="16">
        <v>0.17653811648067899</v>
      </c>
      <c r="BS12" s="16">
        <v>0.27020868578305102</v>
      </c>
      <c r="BT12" s="16"/>
      <c r="BU12" s="16">
        <v>0.208835652797253</v>
      </c>
      <c r="BV12" s="16">
        <v>0.25910570395489801</v>
      </c>
      <c r="BW12" s="16"/>
      <c r="BX12" s="16">
        <v>0.210280914845663</v>
      </c>
      <c r="BY12" s="16">
        <v>0.236661432128636</v>
      </c>
      <c r="BZ12" s="16"/>
      <c r="CA12" s="16">
        <v>0.21608477902398701</v>
      </c>
      <c r="CB12" s="16">
        <v>0.23333029167917399</v>
      </c>
    </row>
    <row r="13" spans="2:80" x14ac:dyDescent="0.35">
      <c r="B13" s="17" t="s">
        <v>337</v>
      </c>
      <c r="C13" s="16">
        <v>0.47757351410707299</v>
      </c>
      <c r="D13" s="16">
        <v>0.50875158224470096</v>
      </c>
      <c r="E13" s="16">
        <v>0.45130168705814899</v>
      </c>
      <c r="F13" s="16"/>
      <c r="G13" s="16">
        <v>0.37524069037633601</v>
      </c>
      <c r="H13" s="16">
        <v>0.43264806056546101</v>
      </c>
      <c r="I13" s="16">
        <v>0.50064741580611405</v>
      </c>
      <c r="J13" s="16"/>
      <c r="K13" s="16">
        <v>0.53837408162661005</v>
      </c>
      <c r="L13" s="16">
        <v>0.38221040869908801</v>
      </c>
      <c r="M13" s="16">
        <v>0.463597137506643</v>
      </c>
      <c r="N13" s="16">
        <v>0.503594357976345</v>
      </c>
      <c r="O13" s="16"/>
      <c r="P13" s="16">
        <v>0.288165141978871</v>
      </c>
      <c r="Q13" s="16">
        <v>0.55914375289050999</v>
      </c>
      <c r="R13" s="16">
        <v>0.60929943041200496</v>
      </c>
      <c r="S13" s="16">
        <v>0.52997135541638696</v>
      </c>
      <c r="T13" s="16">
        <v>0.43285505345651198</v>
      </c>
      <c r="U13" s="16">
        <v>0.498098464073644</v>
      </c>
      <c r="V13" s="16">
        <v>0.41681443557491898</v>
      </c>
      <c r="W13" s="16">
        <v>0.54219852763916498</v>
      </c>
      <c r="X13" s="16">
        <v>0.49785133007379101</v>
      </c>
      <c r="Y13" s="16">
        <v>0.411367826129795</v>
      </c>
      <c r="Z13" s="16">
        <v>0.59791688677121702</v>
      </c>
      <c r="AA13" s="16">
        <v>0.3472787679364</v>
      </c>
      <c r="AB13" s="16"/>
      <c r="AC13" s="16">
        <v>0.409703169931661</v>
      </c>
      <c r="AD13" s="16">
        <v>0.48618967720862599</v>
      </c>
      <c r="AE13" s="16">
        <v>0.55210121240576704</v>
      </c>
      <c r="AF13" s="16">
        <v>0.48080078224846801</v>
      </c>
      <c r="AG13" s="16"/>
      <c r="AH13" s="16">
        <v>0.48623445353961697</v>
      </c>
      <c r="AI13" s="16">
        <v>0.45975613181661301</v>
      </c>
      <c r="AJ13" s="16">
        <v>0.43771019120642601</v>
      </c>
      <c r="AK13" s="16">
        <v>0.30187472925129999</v>
      </c>
      <c r="AL13" s="16"/>
      <c r="AM13" s="16">
        <v>0.48472391026239697</v>
      </c>
      <c r="AN13" s="16">
        <v>0.45944663685513798</v>
      </c>
      <c r="AO13" s="16">
        <v>0.55621792769065304</v>
      </c>
      <c r="AP13" s="16"/>
      <c r="AQ13" s="16">
        <v>0.48935408124483498</v>
      </c>
      <c r="AR13" s="16">
        <v>0.474116742468293</v>
      </c>
      <c r="AS13" s="16">
        <v>0.46006644430757798</v>
      </c>
      <c r="AT13" s="16">
        <v>0.403841992271743</v>
      </c>
      <c r="AU13" s="16">
        <v>0.45230911689175002</v>
      </c>
      <c r="AV13" s="16"/>
      <c r="AW13" s="16">
        <v>0.50984655911978605</v>
      </c>
      <c r="AX13" s="16">
        <v>0.48444985533169999</v>
      </c>
      <c r="AY13" s="16">
        <v>0.48444985533169999</v>
      </c>
      <c r="AZ13" s="16" t="s">
        <v>137</v>
      </c>
      <c r="BA13" s="16" t="s">
        <v>137</v>
      </c>
      <c r="BB13" s="16" t="s">
        <v>137</v>
      </c>
      <c r="BC13" s="16">
        <v>0.38359238586533101</v>
      </c>
      <c r="BD13" s="16">
        <v>0.53658729692521001</v>
      </c>
      <c r="BE13" s="16">
        <v>0.54866602289757704</v>
      </c>
      <c r="BF13" s="16"/>
      <c r="BG13" s="16">
        <v>0.49460181872671499</v>
      </c>
      <c r="BH13" s="16">
        <v>0.31685978053762898</v>
      </c>
      <c r="BI13" s="16">
        <v>0.46169008272255702</v>
      </c>
      <c r="BJ13" s="16">
        <v>0.54627653704457102</v>
      </c>
      <c r="BK13" s="16">
        <v>0.35612760511694702</v>
      </c>
      <c r="BL13" s="16">
        <v>0.76296666113173095</v>
      </c>
      <c r="BM13" s="16"/>
      <c r="BN13" s="16">
        <v>0.38163759415043003</v>
      </c>
      <c r="BO13" s="16">
        <v>0.46256203347520802</v>
      </c>
      <c r="BP13" s="16">
        <v>0.39501825432118398</v>
      </c>
      <c r="BQ13" s="16">
        <v>0.56640980097115401</v>
      </c>
      <c r="BR13" s="16">
        <v>0.54738476772920497</v>
      </c>
      <c r="BS13" s="16">
        <v>0.31821666269327298</v>
      </c>
      <c r="BT13" s="16"/>
      <c r="BU13" s="16">
        <v>0.50858730045142797</v>
      </c>
      <c r="BV13" s="16">
        <v>0.39799080406591503</v>
      </c>
      <c r="BW13" s="16"/>
      <c r="BX13" s="16">
        <v>0.52279201247753204</v>
      </c>
      <c r="BY13" s="16">
        <v>0.428504613054352</v>
      </c>
      <c r="BZ13" s="16"/>
      <c r="CA13" s="16">
        <v>0.47871026904720398</v>
      </c>
      <c r="CB13" s="16">
        <v>0.47624664332462402</v>
      </c>
    </row>
    <row r="14" spans="2:80" x14ac:dyDescent="0.35">
      <c r="B14" s="17" t="s">
        <v>98</v>
      </c>
      <c r="C14" s="16">
        <v>1.43539442778564E-2</v>
      </c>
      <c r="D14" s="16">
        <v>3.39736559951979E-3</v>
      </c>
      <c r="E14" s="16">
        <v>2.3586374549499401E-2</v>
      </c>
      <c r="F14" s="16"/>
      <c r="G14" s="16">
        <v>2.4719496494739299E-2</v>
      </c>
      <c r="H14" s="16">
        <v>1.4736877376458001E-2</v>
      </c>
      <c r="I14" s="16">
        <v>1.3379009761034601E-2</v>
      </c>
      <c r="J14" s="16"/>
      <c r="K14" s="16">
        <v>4.9204146615063997E-3</v>
      </c>
      <c r="L14" s="16">
        <v>1.0665124183093601E-2</v>
      </c>
      <c r="M14" s="16">
        <v>0</v>
      </c>
      <c r="N14" s="16">
        <v>3.9808563014779599E-2</v>
      </c>
      <c r="O14" s="16"/>
      <c r="P14" s="16">
        <v>1.9531064860116801E-2</v>
      </c>
      <c r="Q14" s="16">
        <v>1.44051614481284E-2</v>
      </c>
      <c r="R14" s="16">
        <v>0</v>
      </c>
      <c r="S14" s="16">
        <v>0</v>
      </c>
      <c r="T14" s="16">
        <v>2.7295372652760799E-2</v>
      </c>
      <c r="U14" s="16">
        <v>1.9422174628368601E-2</v>
      </c>
      <c r="V14" s="16">
        <v>4.0313274812980901E-2</v>
      </c>
      <c r="W14" s="16">
        <v>0</v>
      </c>
      <c r="X14" s="16">
        <v>1.17433074185039E-2</v>
      </c>
      <c r="Y14" s="16">
        <v>0</v>
      </c>
      <c r="Z14" s="16">
        <v>3.3423073800997898E-2</v>
      </c>
      <c r="AA14" s="16">
        <v>0</v>
      </c>
      <c r="AB14" s="16"/>
      <c r="AC14" s="16">
        <v>2.3325849770330899E-2</v>
      </c>
      <c r="AD14" s="16">
        <v>4.1195308205686397E-3</v>
      </c>
      <c r="AE14" s="16">
        <v>1.2857225108675799E-2</v>
      </c>
      <c r="AF14" s="16">
        <v>0</v>
      </c>
      <c r="AG14" s="16"/>
      <c r="AH14" s="16">
        <v>1.8238984126726501E-2</v>
      </c>
      <c r="AI14" s="16">
        <v>1.3442945714450301E-2</v>
      </c>
      <c r="AJ14" s="16">
        <v>0</v>
      </c>
      <c r="AK14" s="16">
        <v>0</v>
      </c>
      <c r="AL14" s="16"/>
      <c r="AM14" s="16">
        <v>1.7159645725331601E-2</v>
      </c>
      <c r="AN14" s="16">
        <v>8.7226262294518402E-3</v>
      </c>
      <c r="AO14" s="16">
        <v>2.9339895009159699E-2</v>
      </c>
      <c r="AP14" s="16"/>
      <c r="AQ14" s="16">
        <v>9.99561204507767E-3</v>
      </c>
      <c r="AR14" s="16">
        <v>8.1634587870885109E-3</v>
      </c>
      <c r="AS14" s="16">
        <v>3.8056212045252398E-2</v>
      </c>
      <c r="AT14" s="16">
        <v>0</v>
      </c>
      <c r="AU14" s="16">
        <v>0</v>
      </c>
      <c r="AV14" s="16"/>
      <c r="AW14" s="16">
        <v>4.6748452979648303E-2</v>
      </c>
      <c r="AX14" s="16">
        <v>7.8750053987725298E-3</v>
      </c>
      <c r="AY14" s="16">
        <v>7.8750053987725298E-3</v>
      </c>
      <c r="AZ14" s="16" t="s">
        <v>137</v>
      </c>
      <c r="BA14" s="16" t="s">
        <v>137</v>
      </c>
      <c r="BB14" s="16" t="s">
        <v>137</v>
      </c>
      <c r="BC14" s="16">
        <v>0</v>
      </c>
      <c r="BD14" s="16">
        <v>4.70342595769409E-2</v>
      </c>
      <c r="BE14" s="16">
        <v>0.101900220048551</v>
      </c>
      <c r="BF14" s="16"/>
      <c r="BG14" s="16">
        <v>1.46142035732527E-2</v>
      </c>
      <c r="BH14" s="16">
        <v>0</v>
      </c>
      <c r="BI14" s="16">
        <v>3.8308793606613802E-2</v>
      </c>
      <c r="BJ14" s="16">
        <v>0</v>
      </c>
      <c r="BK14" s="16">
        <v>3.2761993450212398E-2</v>
      </c>
      <c r="BL14" s="16">
        <v>0</v>
      </c>
      <c r="BM14" s="16"/>
      <c r="BN14" s="16">
        <v>0</v>
      </c>
      <c r="BO14" s="16">
        <v>2.3347661872584701E-2</v>
      </c>
      <c r="BP14" s="16">
        <v>1.7722111908287101E-2</v>
      </c>
      <c r="BQ14" s="16">
        <v>7.4154331246325499E-3</v>
      </c>
      <c r="BR14" s="16">
        <v>2.0449535461503399E-2</v>
      </c>
      <c r="BS14" s="16">
        <v>0</v>
      </c>
      <c r="BT14" s="16"/>
      <c r="BU14" s="16">
        <v>1.2876094573661101E-2</v>
      </c>
      <c r="BV14" s="16">
        <v>1.8146170199177601E-2</v>
      </c>
      <c r="BW14" s="16"/>
      <c r="BX14" s="16">
        <v>3.4716668820199401E-3</v>
      </c>
      <c r="BY14" s="16">
        <v>2.61628590363659E-2</v>
      </c>
      <c r="BZ14" s="16"/>
      <c r="CA14" s="16">
        <v>1.1975082475737401E-2</v>
      </c>
      <c r="CB14" s="16">
        <v>1.7474135850764901E-2</v>
      </c>
    </row>
    <row r="15" spans="2:80" x14ac:dyDescent="0.35">
      <c r="B15" s="17" t="s">
        <v>338</v>
      </c>
      <c r="C15" s="19">
        <v>0.15222155978970101</v>
      </c>
      <c r="D15" s="19">
        <v>0.16081297089518901</v>
      </c>
      <c r="E15" s="19">
        <v>0.144982109748305</v>
      </c>
      <c r="F15" s="19"/>
      <c r="G15" s="19">
        <v>0.106590743990209</v>
      </c>
      <c r="H15" s="19">
        <v>0.20504208128621301</v>
      </c>
      <c r="I15" s="19">
        <v>0.13869704850230699</v>
      </c>
      <c r="J15" s="19"/>
      <c r="K15" s="19">
        <v>0.13904462623020999</v>
      </c>
      <c r="L15" s="19">
        <v>0.182532598986346</v>
      </c>
      <c r="M15" s="19">
        <v>0.17349363975614501</v>
      </c>
      <c r="N15" s="19">
        <v>0.126254293776112</v>
      </c>
      <c r="O15" s="19"/>
      <c r="P15" s="19">
        <v>0.278715890217128</v>
      </c>
      <c r="Q15" s="19">
        <v>0.10663019856316699</v>
      </c>
      <c r="R15" s="19">
        <v>0.112593450562064</v>
      </c>
      <c r="S15" s="19">
        <v>0.176381644546101</v>
      </c>
      <c r="T15" s="19">
        <v>0.229003416188472</v>
      </c>
      <c r="U15" s="19">
        <v>0.15929841885946799</v>
      </c>
      <c r="V15" s="19">
        <v>0.12296707983354301</v>
      </c>
      <c r="W15" s="19">
        <v>0.22588444894356399</v>
      </c>
      <c r="X15" s="19">
        <v>6.2903136780685001E-2</v>
      </c>
      <c r="Y15" s="19">
        <v>0.133326250044664</v>
      </c>
      <c r="Z15" s="19">
        <v>0.11655877774006</v>
      </c>
      <c r="AA15" s="19">
        <v>0.10391692328318999</v>
      </c>
      <c r="AB15" s="19"/>
      <c r="AC15" s="19">
        <v>0.183290381035915</v>
      </c>
      <c r="AD15" s="19">
        <v>0.14353936324390601</v>
      </c>
      <c r="AE15" s="19">
        <v>0.145611787842194</v>
      </c>
      <c r="AF15" s="19">
        <v>0.15691740277909999</v>
      </c>
      <c r="AG15" s="19"/>
      <c r="AH15" s="19">
        <v>0.147398705152885</v>
      </c>
      <c r="AI15" s="19">
        <v>0.174688011889646</v>
      </c>
      <c r="AJ15" s="19">
        <v>0.13839269458814701</v>
      </c>
      <c r="AK15" s="19">
        <v>0.32664207904220199</v>
      </c>
      <c r="AL15" s="19"/>
      <c r="AM15" s="19">
        <v>0.158980480589821</v>
      </c>
      <c r="AN15" s="19">
        <v>0.143342006532926</v>
      </c>
      <c r="AO15" s="19">
        <v>0.14457045447495701</v>
      </c>
      <c r="AP15" s="19"/>
      <c r="AQ15" s="19">
        <v>0.149883723850432</v>
      </c>
      <c r="AR15" s="19">
        <v>0.15771742366942301</v>
      </c>
      <c r="AS15" s="19">
        <v>0.212007539407113</v>
      </c>
      <c r="AT15" s="19">
        <v>0.16705170012059001</v>
      </c>
      <c r="AU15" s="19">
        <v>0.135651517566313</v>
      </c>
      <c r="AV15" s="19"/>
      <c r="AW15" s="19">
        <v>8.6405862834437006E-2</v>
      </c>
      <c r="AX15" s="19">
        <v>0.14695579674596199</v>
      </c>
      <c r="AY15" s="19">
        <v>0.14695579674596199</v>
      </c>
      <c r="AZ15" s="19" t="s">
        <v>137</v>
      </c>
      <c r="BA15" s="19" t="s">
        <v>137</v>
      </c>
      <c r="BB15" s="19" t="s">
        <v>137</v>
      </c>
      <c r="BC15" s="19">
        <v>9.4866790791139396E-2</v>
      </c>
      <c r="BD15" s="19">
        <v>0.220260593967885</v>
      </c>
      <c r="BE15" s="19">
        <v>0.10941826099247901</v>
      </c>
      <c r="BF15" s="19"/>
      <c r="BG15" s="19">
        <v>0.158453653621345</v>
      </c>
      <c r="BH15" s="19">
        <v>0.18236465728356299</v>
      </c>
      <c r="BI15" s="19">
        <v>0.15775389051661501</v>
      </c>
      <c r="BJ15" s="19">
        <v>0.106276966193273</v>
      </c>
      <c r="BK15" s="19">
        <v>0.11547981899384201</v>
      </c>
      <c r="BL15" s="19">
        <v>0</v>
      </c>
      <c r="BM15" s="19"/>
      <c r="BN15" s="19">
        <v>0.153274209066982</v>
      </c>
      <c r="BO15" s="19">
        <v>0.13789354183373601</v>
      </c>
      <c r="BP15" s="19">
        <v>7.8395505343885202E-2</v>
      </c>
      <c r="BQ15" s="19">
        <v>0.18570384716868099</v>
      </c>
      <c r="BR15" s="19">
        <v>0.143434853303268</v>
      </c>
      <c r="BS15" s="19">
        <v>0.22240692431290099</v>
      </c>
      <c r="BT15" s="19"/>
      <c r="BU15" s="19">
        <v>0.145164475270534</v>
      </c>
      <c r="BV15" s="19">
        <v>0.17033034227723601</v>
      </c>
      <c r="BW15" s="19"/>
      <c r="BX15" s="19">
        <v>0.12855987949793299</v>
      </c>
      <c r="BY15" s="19">
        <v>0.177898057037924</v>
      </c>
      <c r="BZ15" s="19"/>
      <c r="CA15" s="19">
        <v>0.168044406234447</v>
      </c>
      <c r="CB15" s="19">
        <v>0.133399095436874</v>
      </c>
    </row>
    <row r="16" spans="2:80" x14ac:dyDescent="0.35">
      <c r="B16" s="17" t="s">
        <v>339</v>
      </c>
      <c r="C16" s="19">
        <v>0.70050603865954397</v>
      </c>
      <c r="D16" s="19">
        <v>0.71286458548699205</v>
      </c>
      <c r="E16" s="19">
        <v>0.69009225665760898</v>
      </c>
      <c r="F16" s="19"/>
      <c r="G16" s="19">
        <v>0.62882714556449903</v>
      </c>
      <c r="H16" s="19">
        <v>0.62960343259742002</v>
      </c>
      <c r="I16" s="19">
        <v>0.72955802628015398</v>
      </c>
      <c r="J16" s="19"/>
      <c r="K16" s="19">
        <v>0.72246547440425901</v>
      </c>
      <c r="L16" s="19">
        <v>0.68902151956399005</v>
      </c>
      <c r="M16" s="19">
        <v>0.73534759730823995</v>
      </c>
      <c r="N16" s="19">
        <v>0.66191724101301797</v>
      </c>
      <c r="O16" s="19"/>
      <c r="P16" s="19">
        <v>0.52818219230541197</v>
      </c>
      <c r="Q16" s="19">
        <v>0.76265282798187195</v>
      </c>
      <c r="R16" s="19">
        <v>0.81355058924415402</v>
      </c>
      <c r="S16" s="19">
        <v>0.70930210033767804</v>
      </c>
      <c r="T16" s="19">
        <v>0.56602798482129302</v>
      </c>
      <c r="U16" s="19">
        <v>0.68004484787321895</v>
      </c>
      <c r="V16" s="19">
        <v>0.68020716097441303</v>
      </c>
      <c r="W16" s="19">
        <v>0.72462522505960403</v>
      </c>
      <c r="X16" s="19">
        <v>0.78355923705083497</v>
      </c>
      <c r="Y16" s="19">
        <v>0.70924583005730402</v>
      </c>
      <c r="Z16" s="19">
        <v>0.78317200085694705</v>
      </c>
      <c r="AA16" s="19">
        <v>0.68801482248772805</v>
      </c>
      <c r="AB16" s="19"/>
      <c r="AC16" s="19">
        <v>0.65436475323305698</v>
      </c>
      <c r="AD16" s="19">
        <v>0.73117917760427698</v>
      </c>
      <c r="AE16" s="19">
        <v>0.75709529998583902</v>
      </c>
      <c r="AF16" s="19">
        <v>0.67265805340513696</v>
      </c>
      <c r="AG16" s="19"/>
      <c r="AH16" s="19">
        <v>0.71616556397758402</v>
      </c>
      <c r="AI16" s="19">
        <v>0.67688727805300697</v>
      </c>
      <c r="AJ16" s="19">
        <v>0.66956957392532301</v>
      </c>
      <c r="AK16" s="19">
        <v>0.58673269936202399</v>
      </c>
      <c r="AL16" s="19"/>
      <c r="AM16" s="19">
        <v>0.69992940914833501</v>
      </c>
      <c r="AN16" s="19">
        <v>0.7053556352775</v>
      </c>
      <c r="AO16" s="19">
        <v>0.68454713661293898</v>
      </c>
      <c r="AP16" s="19"/>
      <c r="AQ16" s="19">
        <v>0.71286169373625596</v>
      </c>
      <c r="AR16" s="19">
        <v>0.685059072338979</v>
      </c>
      <c r="AS16" s="19">
        <v>0.670529726996276</v>
      </c>
      <c r="AT16" s="19">
        <v>0.61544414251340096</v>
      </c>
      <c r="AU16" s="19">
        <v>0.68150712474323205</v>
      </c>
      <c r="AV16" s="19"/>
      <c r="AW16" s="19">
        <v>0.66599156980103502</v>
      </c>
      <c r="AX16" s="19">
        <v>0.72737935659186703</v>
      </c>
      <c r="AY16" s="19">
        <v>0.72737935659186703</v>
      </c>
      <c r="AZ16" s="19" t="s">
        <v>137</v>
      </c>
      <c r="BA16" s="19" t="s">
        <v>137</v>
      </c>
      <c r="BB16" s="19" t="s">
        <v>137</v>
      </c>
      <c r="BC16" s="19">
        <v>0.64797662829184999</v>
      </c>
      <c r="BD16" s="19">
        <v>0.60946988526314005</v>
      </c>
      <c r="BE16" s="19">
        <v>0.656525409417682</v>
      </c>
      <c r="BF16" s="19"/>
      <c r="BG16" s="19">
        <v>0.71168785112020105</v>
      </c>
      <c r="BH16" s="19">
        <v>0.58573732569519099</v>
      </c>
      <c r="BI16" s="19">
        <v>0.60547383694564105</v>
      </c>
      <c r="BJ16" s="19">
        <v>0.82228161224905705</v>
      </c>
      <c r="BK16" s="19">
        <v>0.64334425007714402</v>
      </c>
      <c r="BL16" s="19">
        <v>0.76296666113173095</v>
      </c>
      <c r="BM16" s="19"/>
      <c r="BN16" s="19">
        <v>0.60443097825050796</v>
      </c>
      <c r="BO16" s="19">
        <v>0.69404040169054904</v>
      </c>
      <c r="BP16" s="19">
        <v>0.823989681100046</v>
      </c>
      <c r="BQ16" s="19">
        <v>0.727900719825611</v>
      </c>
      <c r="BR16" s="19">
        <v>0.72392288420988404</v>
      </c>
      <c r="BS16" s="19">
        <v>0.58842534847632399</v>
      </c>
      <c r="BT16" s="19"/>
      <c r="BU16" s="19">
        <v>0.71742295324868099</v>
      </c>
      <c r="BV16" s="19">
        <v>0.65709650802081299</v>
      </c>
      <c r="BW16" s="19"/>
      <c r="BX16" s="19">
        <v>0.73307292732319496</v>
      </c>
      <c r="BY16" s="19">
        <v>0.66516604518298805</v>
      </c>
      <c r="BZ16" s="19"/>
      <c r="CA16" s="19">
        <v>0.69479504807119197</v>
      </c>
      <c r="CB16" s="19">
        <v>0.70957693500379804</v>
      </c>
    </row>
    <row r="17" spans="2:80" x14ac:dyDescent="0.35">
      <c r="B17" s="17" t="s">
        <v>110</v>
      </c>
      <c r="C17" s="20">
        <v>-0.54828447886984299</v>
      </c>
      <c r="D17" s="20">
        <v>-0.55205161459180296</v>
      </c>
      <c r="E17" s="20">
        <v>-0.54511014690930404</v>
      </c>
      <c r="F17" s="20"/>
      <c r="G17" s="20">
        <v>-0.52223640157428997</v>
      </c>
      <c r="H17" s="20">
        <v>-0.42456135131120698</v>
      </c>
      <c r="I17" s="20">
        <v>-0.59086097777784696</v>
      </c>
      <c r="J17" s="20"/>
      <c r="K17" s="20">
        <v>-0.58342084817404904</v>
      </c>
      <c r="L17" s="20">
        <v>-0.50648892057764405</v>
      </c>
      <c r="M17" s="20">
        <v>-0.561853957552094</v>
      </c>
      <c r="N17" s="20">
        <v>-0.535662947236906</v>
      </c>
      <c r="O17" s="20"/>
      <c r="P17" s="20">
        <v>-0.24946630208828399</v>
      </c>
      <c r="Q17" s="20">
        <v>-0.65602262941870504</v>
      </c>
      <c r="R17" s="20">
        <v>-0.70095713868208998</v>
      </c>
      <c r="S17" s="20">
        <v>-0.53292045579157699</v>
      </c>
      <c r="T17" s="20">
        <v>-0.33702456863282199</v>
      </c>
      <c r="U17" s="20">
        <v>-0.52074642901375101</v>
      </c>
      <c r="V17" s="20">
        <v>-0.55724008114086998</v>
      </c>
      <c r="W17" s="20">
        <v>-0.49874077611604001</v>
      </c>
      <c r="X17" s="20">
        <v>-0.72065610027014904</v>
      </c>
      <c r="Y17" s="20">
        <v>-0.57591958001263999</v>
      </c>
      <c r="Z17" s="20">
        <v>-0.66661322311688698</v>
      </c>
      <c r="AA17" s="20">
        <v>-0.58409789920453903</v>
      </c>
      <c r="AB17" s="20"/>
      <c r="AC17" s="20">
        <v>-0.47107437219714099</v>
      </c>
      <c r="AD17" s="20">
        <v>-0.58763981436037105</v>
      </c>
      <c r="AE17" s="20">
        <v>-0.61148351214364505</v>
      </c>
      <c r="AF17" s="20">
        <v>-0.51574065062603702</v>
      </c>
      <c r="AG17" s="20"/>
      <c r="AH17" s="20">
        <v>-0.56876685882469902</v>
      </c>
      <c r="AI17" s="20">
        <v>-0.50219926616336097</v>
      </c>
      <c r="AJ17" s="20">
        <v>-0.53117687933717594</v>
      </c>
      <c r="AK17" s="20">
        <v>-0.260090620319821</v>
      </c>
      <c r="AL17" s="20"/>
      <c r="AM17" s="20">
        <v>-0.54094892855851395</v>
      </c>
      <c r="AN17" s="20">
        <v>-0.56201362874457395</v>
      </c>
      <c r="AO17" s="20">
        <v>-0.539976682137982</v>
      </c>
      <c r="AP17" s="20"/>
      <c r="AQ17" s="20">
        <v>-0.56297796988582405</v>
      </c>
      <c r="AR17" s="20">
        <v>-0.52734164866955502</v>
      </c>
      <c r="AS17" s="20">
        <v>-0.45852218758916302</v>
      </c>
      <c r="AT17" s="20">
        <v>-0.44839244239281101</v>
      </c>
      <c r="AU17" s="20">
        <v>-0.54585560717691906</v>
      </c>
      <c r="AV17" s="20"/>
      <c r="AW17" s="20">
        <v>-0.57958570696659795</v>
      </c>
      <c r="AX17" s="20">
        <v>-0.58042355984590599</v>
      </c>
      <c r="AY17" s="20">
        <v>-0.58042355984590599</v>
      </c>
      <c r="AZ17" s="20" t="s">
        <v>137</v>
      </c>
      <c r="BA17" s="20" t="s">
        <v>137</v>
      </c>
      <c r="BB17" s="20" t="s">
        <v>137</v>
      </c>
      <c r="BC17" s="20">
        <v>-0.55310983750071097</v>
      </c>
      <c r="BD17" s="20">
        <v>-0.389209291295255</v>
      </c>
      <c r="BE17" s="20">
        <v>-0.54710714842520203</v>
      </c>
      <c r="BF17" s="20"/>
      <c r="BG17" s="20">
        <v>-0.55323419749885605</v>
      </c>
      <c r="BH17" s="20">
        <v>-0.403372668411628</v>
      </c>
      <c r="BI17" s="20">
        <v>-0.44771994642902602</v>
      </c>
      <c r="BJ17" s="20">
        <v>-0.71600464605578396</v>
      </c>
      <c r="BK17" s="20">
        <v>-0.52786443108330305</v>
      </c>
      <c r="BL17" s="20">
        <v>-0.76296666113173095</v>
      </c>
      <c r="BM17" s="20"/>
      <c r="BN17" s="20">
        <v>-0.45115676918352499</v>
      </c>
      <c r="BO17" s="20">
        <v>-0.556146859856812</v>
      </c>
      <c r="BP17" s="20">
        <v>-0.74559417575616005</v>
      </c>
      <c r="BQ17" s="20">
        <v>-0.54219687265693095</v>
      </c>
      <c r="BR17" s="20">
        <v>-0.58048803090661605</v>
      </c>
      <c r="BS17" s="20">
        <v>-0.36601842416342401</v>
      </c>
      <c r="BT17" s="20"/>
      <c r="BU17" s="20">
        <v>-0.572258477978147</v>
      </c>
      <c r="BV17" s="20">
        <v>-0.48676616574357701</v>
      </c>
      <c r="BW17" s="20"/>
      <c r="BX17" s="20">
        <v>-0.60451304782526205</v>
      </c>
      <c r="BY17" s="20">
        <v>-0.487267988145064</v>
      </c>
      <c r="BZ17" s="20"/>
      <c r="CA17" s="20">
        <v>-0.52675064183674503</v>
      </c>
      <c r="CB17" s="20">
        <v>-0.57617783956692403</v>
      </c>
    </row>
    <row r="18" spans="2:80" x14ac:dyDescent="0.35">
      <c r="B18" s="15" t="s">
        <v>501</v>
      </c>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CB22"/>
  <sheetViews>
    <sheetView showGridLines="0" topLeftCell="A5"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342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333</v>
      </c>
      <c r="C9" s="16">
        <v>3.6827348965835102E-2</v>
      </c>
      <c r="D9" s="16">
        <v>5.0659526702758903E-2</v>
      </c>
      <c r="E9" s="16">
        <v>2.5171829463782699E-2</v>
      </c>
      <c r="F9" s="16"/>
      <c r="G9" s="16">
        <v>6.2762200962134598E-2</v>
      </c>
      <c r="H9" s="16">
        <v>5.1680430003931702E-2</v>
      </c>
      <c r="I9" s="16">
        <v>2.9846223489382501E-2</v>
      </c>
      <c r="J9" s="16"/>
      <c r="K9" s="16">
        <v>1.8195905671682101E-2</v>
      </c>
      <c r="L9" s="16">
        <v>5.60675078488145E-2</v>
      </c>
      <c r="M9" s="16">
        <v>3.9046620502930202E-2</v>
      </c>
      <c r="N9" s="16">
        <v>4.06275497541723E-2</v>
      </c>
      <c r="O9" s="16"/>
      <c r="P9" s="16">
        <v>5.0446993465562397E-2</v>
      </c>
      <c r="Q9" s="16">
        <v>2.5629450403788698E-2</v>
      </c>
      <c r="R9" s="16">
        <v>3.7419288426422601E-2</v>
      </c>
      <c r="S9" s="16">
        <v>0</v>
      </c>
      <c r="T9" s="16">
        <v>0.123677806549346</v>
      </c>
      <c r="U9" s="16">
        <v>4.4212925801434197E-2</v>
      </c>
      <c r="V9" s="16">
        <v>8.0503325918683699E-2</v>
      </c>
      <c r="W9" s="16">
        <v>0</v>
      </c>
      <c r="X9" s="16">
        <v>1.30882001192548E-2</v>
      </c>
      <c r="Y9" s="16">
        <v>2.1416381151219899E-2</v>
      </c>
      <c r="Z9" s="16">
        <v>3.1287272503211797E-2</v>
      </c>
      <c r="AA9" s="16">
        <v>0</v>
      </c>
      <c r="AB9" s="16"/>
      <c r="AC9" s="16">
        <v>7.4305281933243594E-2</v>
      </c>
      <c r="AD9" s="16">
        <v>3.05613005053985E-2</v>
      </c>
      <c r="AE9" s="16">
        <v>2.2618263736285098E-2</v>
      </c>
      <c r="AF9" s="16">
        <v>0</v>
      </c>
      <c r="AG9" s="16"/>
      <c r="AH9" s="16">
        <v>4.6376442571879402E-2</v>
      </c>
      <c r="AI9" s="16">
        <v>8.2501825792987808E-3</v>
      </c>
      <c r="AJ9" s="16">
        <v>3.71656353983209E-2</v>
      </c>
      <c r="AK9" s="16">
        <v>8.8036891360812802E-2</v>
      </c>
      <c r="AL9" s="16"/>
      <c r="AM9" s="16">
        <v>3.7657603233927001E-2</v>
      </c>
      <c r="AN9" s="16">
        <v>2.8692063097441999E-2</v>
      </c>
      <c r="AO9" s="16">
        <v>9.4357387382424704E-2</v>
      </c>
      <c r="AP9" s="16"/>
      <c r="AQ9" s="16">
        <v>2.4844505545853799E-2</v>
      </c>
      <c r="AR9" s="16">
        <v>5.8586184191867403E-2</v>
      </c>
      <c r="AS9" s="16">
        <v>6.5363895711208306E-2</v>
      </c>
      <c r="AT9" s="16">
        <v>0</v>
      </c>
      <c r="AU9" s="16">
        <v>0.100775448589375</v>
      </c>
      <c r="AV9" s="16"/>
      <c r="AW9" s="16">
        <v>1.39272507167509E-2</v>
      </c>
      <c r="AX9" s="16">
        <v>3.4354613033931801E-2</v>
      </c>
      <c r="AY9" s="16">
        <v>3.4354613033931801E-2</v>
      </c>
      <c r="AZ9" s="16" t="s">
        <v>137</v>
      </c>
      <c r="BA9" s="16" t="s">
        <v>137</v>
      </c>
      <c r="BB9" s="16" t="s">
        <v>137</v>
      </c>
      <c r="BC9" s="16">
        <v>5.00961919829132E-2</v>
      </c>
      <c r="BD9" s="16">
        <v>5.4579676530157599E-2</v>
      </c>
      <c r="BE9" s="16">
        <v>0.118154875303272</v>
      </c>
      <c r="BF9" s="16"/>
      <c r="BG9" s="16">
        <v>3.59187525629227E-2</v>
      </c>
      <c r="BH9" s="16">
        <v>3.0750620754066999E-2</v>
      </c>
      <c r="BI9" s="16">
        <v>5.7653708095980798E-2</v>
      </c>
      <c r="BJ9" s="16">
        <v>0</v>
      </c>
      <c r="BK9" s="16">
        <v>6.5215210590901004E-2</v>
      </c>
      <c r="BL9" s="16">
        <v>0.188571505821645</v>
      </c>
      <c r="BM9" s="16"/>
      <c r="BN9" s="16">
        <v>4.46094036682637E-2</v>
      </c>
      <c r="BO9" s="16">
        <v>2.3914089202751E-2</v>
      </c>
      <c r="BP9" s="16">
        <v>0</v>
      </c>
      <c r="BQ9" s="16">
        <v>4.4044331116537903E-2</v>
      </c>
      <c r="BR9" s="16">
        <v>5.6595737152827098E-2</v>
      </c>
      <c r="BS9" s="16">
        <v>5.7033156477549501E-2</v>
      </c>
      <c r="BT9" s="16"/>
      <c r="BU9" s="16">
        <v>3.8667180475952898E-2</v>
      </c>
      <c r="BV9" s="16">
        <v>3.2106262157260201E-2</v>
      </c>
      <c r="BW9" s="16"/>
      <c r="BX9" s="16">
        <v>3.9922302787790902E-2</v>
      </c>
      <c r="BY9" s="16">
        <v>3.3468856571680299E-2</v>
      </c>
      <c r="BZ9" s="16"/>
      <c r="CA9" s="16">
        <v>4.1715388705323098E-2</v>
      </c>
      <c r="CB9" s="16">
        <v>3.0933149396660999E-2</v>
      </c>
    </row>
    <row r="10" spans="2:80" x14ac:dyDescent="0.35">
      <c r="B10" s="17" t="s">
        <v>334</v>
      </c>
      <c r="C10" s="16">
        <v>0.126556547315513</v>
      </c>
      <c r="D10" s="16">
        <v>0.11219340482248299</v>
      </c>
      <c r="E10" s="16">
        <v>0.13865947793296601</v>
      </c>
      <c r="F10" s="16"/>
      <c r="G10" s="16">
        <v>0.133971591835501</v>
      </c>
      <c r="H10" s="16">
        <v>0.18032611705691701</v>
      </c>
      <c r="I10" s="16">
        <v>0.10837313288561901</v>
      </c>
      <c r="J10" s="16"/>
      <c r="K10" s="16">
        <v>0.11507850610419</v>
      </c>
      <c r="L10" s="16">
        <v>0.14803034460553899</v>
      </c>
      <c r="M10" s="16">
        <v>0.11179253420943</v>
      </c>
      <c r="N10" s="16">
        <v>0.12680685251395499</v>
      </c>
      <c r="O10" s="16"/>
      <c r="P10" s="16">
        <v>0.14715304536499799</v>
      </c>
      <c r="Q10" s="16">
        <v>0.109744591788003</v>
      </c>
      <c r="R10" s="16">
        <v>0.14728788404856</v>
      </c>
      <c r="S10" s="16">
        <v>0.22114833059427899</v>
      </c>
      <c r="T10" s="16">
        <v>0.100123395601457</v>
      </c>
      <c r="U10" s="16">
        <v>0.13757350634860999</v>
      </c>
      <c r="V10" s="16">
        <v>6.2092861821202099E-2</v>
      </c>
      <c r="W10" s="16">
        <v>0.133101428291348</v>
      </c>
      <c r="X10" s="16">
        <v>0.115101700008547</v>
      </c>
      <c r="Y10" s="16">
        <v>0.11326633808007899</v>
      </c>
      <c r="Z10" s="16">
        <v>8.9396026662498698E-2</v>
      </c>
      <c r="AA10" s="16">
        <v>0</v>
      </c>
      <c r="AB10" s="16"/>
      <c r="AC10" s="16">
        <v>0.16087105488377701</v>
      </c>
      <c r="AD10" s="16">
        <v>0.13157449642976801</v>
      </c>
      <c r="AE10" s="16">
        <v>0.126309410379815</v>
      </c>
      <c r="AF10" s="16">
        <v>8.1420133013433302E-2</v>
      </c>
      <c r="AG10" s="16"/>
      <c r="AH10" s="16">
        <v>0.11772076312228801</v>
      </c>
      <c r="AI10" s="16">
        <v>0.15525266250233299</v>
      </c>
      <c r="AJ10" s="16">
        <v>0.115775068209774</v>
      </c>
      <c r="AK10" s="16">
        <v>0.19885104363643399</v>
      </c>
      <c r="AL10" s="16"/>
      <c r="AM10" s="16">
        <v>0.136706660631325</v>
      </c>
      <c r="AN10" s="16">
        <v>0.11233239650209401</v>
      </c>
      <c r="AO10" s="16">
        <v>0.119272537501643</v>
      </c>
      <c r="AP10" s="16"/>
      <c r="AQ10" s="16">
        <v>0.11832288502873101</v>
      </c>
      <c r="AR10" s="16">
        <v>0.12071666994098</v>
      </c>
      <c r="AS10" s="16">
        <v>0.133964911226126</v>
      </c>
      <c r="AT10" s="16">
        <v>0.247082191113243</v>
      </c>
      <c r="AU10" s="16">
        <v>0.13293369840910299</v>
      </c>
      <c r="AV10" s="16"/>
      <c r="AW10" s="16">
        <v>8.6553168759952406E-2</v>
      </c>
      <c r="AX10" s="16">
        <v>0.110000359077579</v>
      </c>
      <c r="AY10" s="16">
        <v>0.110000359077579</v>
      </c>
      <c r="AZ10" s="16" t="s">
        <v>137</v>
      </c>
      <c r="BA10" s="16" t="s">
        <v>137</v>
      </c>
      <c r="BB10" s="16" t="s">
        <v>137</v>
      </c>
      <c r="BC10" s="16">
        <v>0.24750594096040901</v>
      </c>
      <c r="BD10" s="16">
        <v>0.120252459121015</v>
      </c>
      <c r="BE10" s="16">
        <v>0.32926535260928202</v>
      </c>
      <c r="BF10" s="16"/>
      <c r="BG10" s="16">
        <v>0.12211692239638799</v>
      </c>
      <c r="BH10" s="16">
        <v>0.15218235687086601</v>
      </c>
      <c r="BI10" s="16">
        <v>0.110945738125762</v>
      </c>
      <c r="BJ10" s="16">
        <v>0.18192283271659801</v>
      </c>
      <c r="BK10" s="16">
        <v>0.101252355341103</v>
      </c>
      <c r="BL10" s="16">
        <v>0.17140144037872199</v>
      </c>
      <c r="BM10" s="16"/>
      <c r="BN10" s="16">
        <v>0.118119429525586</v>
      </c>
      <c r="BO10" s="16">
        <v>0.129177092854423</v>
      </c>
      <c r="BP10" s="16">
        <v>0.13961643719375</v>
      </c>
      <c r="BQ10" s="16">
        <v>0.11797208133996</v>
      </c>
      <c r="BR10" s="16">
        <v>0.17293315005469201</v>
      </c>
      <c r="BS10" s="16">
        <v>0</v>
      </c>
      <c r="BT10" s="16"/>
      <c r="BU10" s="16">
        <v>0.103122184817563</v>
      </c>
      <c r="BV10" s="16">
        <v>0.18669012968325299</v>
      </c>
      <c r="BW10" s="16"/>
      <c r="BX10" s="16">
        <v>9.1842871756281294E-2</v>
      </c>
      <c r="BY10" s="16">
        <v>0.16422612884909599</v>
      </c>
      <c r="BZ10" s="16"/>
      <c r="CA10" s="16">
        <v>0.124445355236677</v>
      </c>
      <c r="CB10" s="16">
        <v>0.130213093440328</v>
      </c>
    </row>
    <row r="11" spans="2:80" x14ac:dyDescent="0.35">
      <c r="B11" s="17" t="s">
        <v>335</v>
      </c>
      <c r="C11" s="16">
        <v>0.22373742510643299</v>
      </c>
      <c r="D11" s="16">
        <v>0.21708895422939001</v>
      </c>
      <c r="E11" s="16">
        <v>0.22933967975064201</v>
      </c>
      <c r="F11" s="16"/>
      <c r="G11" s="16">
        <v>0.28988418643679098</v>
      </c>
      <c r="H11" s="16">
        <v>0.21438357499701299</v>
      </c>
      <c r="I11" s="16">
        <v>0.22137219617127599</v>
      </c>
      <c r="J11" s="16"/>
      <c r="K11" s="16">
        <v>0.20327060102376199</v>
      </c>
      <c r="L11" s="16">
        <v>0.21402700017462101</v>
      </c>
      <c r="M11" s="16">
        <v>0.21668343146630401</v>
      </c>
      <c r="N11" s="16">
        <v>0.26285879481879099</v>
      </c>
      <c r="O11" s="16"/>
      <c r="P11" s="16">
        <v>0.30471812160911899</v>
      </c>
      <c r="Q11" s="16">
        <v>0.21019083876542599</v>
      </c>
      <c r="R11" s="16">
        <v>0.202321436225258</v>
      </c>
      <c r="S11" s="16">
        <v>0.18894616693911701</v>
      </c>
      <c r="T11" s="16">
        <v>0.15554025886923201</v>
      </c>
      <c r="U11" s="16">
        <v>0.123099537355806</v>
      </c>
      <c r="V11" s="16">
        <v>0.26792318173229901</v>
      </c>
      <c r="W11" s="16">
        <v>0.187277518168742</v>
      </c>
      <c r="X11" s="16">
        <v>0.20827693668259001</v>
      </c>
      <c r="Y11" s="16">
        <v>0.29420452513838402</v>
      </c>
      <c r="Z11" s="16">
        <v>0.31579057495760698</v>
      </c>
      <c r="AA11" s="16">
        <v>0.20806825422908201</v>
      </c>
      <c r="AB11" s="16"/>
      <c r="AC11" s="16">
        <v>0.220763684160421</v>
      </c>
      <c r="AD11" s="16">
        <v>0.21439935798682799</v>
      </c>
      <c r="AE11" s="16">
        <v>0.17748405335605899</v>
      </c>
      <c r="AF11" s="16">
        <v>0.27218767219808199</v>
      </c>
      <c r="AG11" s="16"/>
      <c r="AH11" s="16">
        <v>0.224375074915307</v>
      </c>
      <c r="AI11" s="16">
        <v>0.22669630507810301</v>
      </c>
      <c r="AJ11" s="16">
        <v>0.22957283181169599</v>
      </c>
      <c r="AK11" s="16">
        <v>8.6625221595773905E-2</v>
      </c>
      <c r="AL11" s="16"/>
      <c r="AM11" s="16">
        <v>0.208140215066134</v>
      </c>
      <c r="AN11" s="16">
        <v>0.24517118747192301</v>
      </c>
      <c r="AO11" s="16">
        <v>0.26236905613906197</v>
      </c>
      <c r="AP11" s="16"/>
      <c r="AQ11" s="16">
        <v>0.21558969841335901</v>
      </c>
      <c r="AR11" s="16">
        <v>0.251269615662924</v>
      </c>
      <c r="AS11" s="16">
        <v>0.19547913716389201</v>
      </c>
      <c r="AT11" s="16">
        <v>0.143780954773822</v>
      </c>
      <c r="AU11" s="16">
        <v>0.357684053645629</v>
      </c>
      <c r="AV11" s="16"/>
      <c r="AW11" s="16">
        <v>0.226832836048843</v>
      </c>
      <c r="AX11" s="16">
        <v>0.226113966838486</v>
      </c>
      <c r="AY11" s="16">
        <v>0.226113966838486</v>
      </c>
      <c r="AZ11" s="16" t="s">
        <v>137</v>
      </c>
      <c r="BA11" s="16" t="s">
        <v>137</v>
      </c>
      <c r="BB11" s="16" t="s">
        <v>137</v>
      </c>
      <c r="BC11" s="16">
        <v>0.26409993214659699</v>
      </c>
      <c r="BD11" s="16">
        <v>0.27233257005466899</v>
      </c>
      <c r="BE11" s="16">
        <v>0.240015496061393</v>
      </c>
      <c r="BF11" s="16"/>
      <c r="BG11" s="16">
        <v>0.20468724932194299</v>
      </c>
      <c r="BH11" s="16">
        <v>0.223856373868805</v>
      </c>
      <c r="BI11" s="16">
        <v>0.29495034368293299</v>
      </c>
      <c r="BJ11" s="16">
        <v>0.28936857375618102</v>
      </c>
      <c r="BK11" s="16">
        <v>0.30385779688273001</v>
      </c>
      <c r="BL11" s="16">
        <v>0.23703333886826899</v>
      </c>
      <c r="BM11" s="16"/>
      <c r="BN11" s="16">
        <v>0.22553198577450501</v>
      </c>
      <c r="BO11" s="16">
        <v>0.20054950688595899</v>
      </c>
      <c r="BP11" s="16">
        <v>0.192484942742638</v>
      </c>
      <c r="BQ11" s="16">
        <v>0.21660171339899101</v>
      </c>
      <c r="BR11" s="16">
        <v>0.26994691773806101</v>
      </c>
      <c r="BS11" s="16">
        <v>0.28643831545750997</v>
      </c>
      <c r="BT11" s="16"/>
      <c r="BU11" s="16">
        <v>0.22970056984241599</v>
      </c>
      <c r="BV11" s="16">
        <v>0.20843573916625199</v>
      </c>
      <c r="BW11" s="16"/>
      <c r="BX11" s="16">
        <v>0.214490160353836</v>
      </c>
      <c r="BY11" s="16">
        <v>0.23377210417595901</v>
      </c>
      <c r="BZ11" s="16"/>
      <c r="CA11" s="16">
        <v>0.24496185732044801</v>
      </c>
      <c r="CB11" s="16">
        <v>0.19864180543162699</v>
      </c>
    </row>
    <row r="12" spans="2:80" x14ac:dyDescent="0.35">
      <c r="B12" s="17" t="s">
        <v>336</v>
      </c>
      <c r="C12" s="16">
        <v>0.19255888158237899</v>
      </c>
      <c r="D12" s="16">
        <v>0.19558233683742701</v>
      </c>
      <c r="E12" s="16">
        <v>0.19001120309248201</v>
      </c>
      <c r="F12" s="16"/>
      <c r="G12" s="16">
        <v>0.18922747489707301</v>
      </c>
      <c r="H12" s="16">
        <v>0.21533538545217101</v>
      </c>
      <c r="I12" s="16">
        <v>0.18538708845375701</v>
      </c>
      <c r="J12" s="16"/>
      <c r="K12" s="16">
        <v>0.16524708247297901</v>
      </c>
      <c r="L12" s="16">
        <v>0.25443350128091502</v>
      </c>
      <c r="M12" s="16">
        <v>0.26954077288657302</v>
      </c>
      <c r="N12" s="16">
        <v>0.121988511309708</v>
      </c>
      <c r="O12" s="16"/>
      <c r="P12" s="16">
        <v>0.110680273869638</v>
      </c>
      <c r="Q12" s="16">
        <v>0.16076838076699601</v>
      </c>
      <c r="R12" s="16">
        <v>0.20425887383408001</v>
      </c>
      <c r="S12" s="16">
        <v>0.20459562509079099</v>
      </c>
      <c r="T12" s="16">
        <v>0.23571153442284701</v>
      </c>
      <c r="U12" s="16">
        <v>0.20262119944548199</v>
      </c>
      <c r="V12" s="16">
        <v>0.16019660995596499</v>
      </c>
      <c r="W12" s="16">
        <v>0.22744475621212301</v>
      </c>
      <c r="X12" s="16">
        <v>0.245231593039198</v>
      </c>
      <c r="Y12" s="16">
        <v>0.194525184063948</v>
      </c>
      <c r="Z12" s="16">
        <v>0.18933088973114501</v>
      </c>
      <c r="AA12" s="16">
        <v>0.34073605455132799</v>
      </c>
      <c r="AB12" s="16"/>
      <c r="AC12" s="16">
        <v>0.19940215811620399</v>
      </c>
      <c r="AD12" s="16">
        <v>0.215686548780606</v>
      </c>
      <c r="AE12" s="16">
        <v>0.15907390870979601</v>
      </c>
      <c r="AF12" s="16">
        <v>0.155076765654691</v>
      </c>
      <c r="AG12" s="16"/>
      <c r="AH12" s="16">
        <v>0.199091481956512</v>
      </c>
      <c r="AI12" s="16">
        <v>0.178273582715925</v>
      </c>
      <c r="AJ12" s="16">
        <v>0.18821896699606899</v>
      </c>
      <c r="AK12" s="16">
        <v>0.42733079956798398</v>
      </c>
      <c r="AL12" s="16"/>
      <c r="AM12" s="16">
        <v>0.18800770912638601</v>
      </c>
      <c r="AN12" s="16">
        <v>0.19978647874691799</v>
      </c>
      <c r="AO12" s="16">
        <v>0.17673663221591801</v>
      </c>
      <c r="AP12" s="16"/>
      <c r="AQ12" s="16">
        <v>0.188474579141483</v>
      </c>
      <c r="AR12" s="16">
        <v>0.208076178072544</v>
      </c>
      <c r="AS12" s="16">
        <v>0.16176690253134801</v>
      </c>
      <c r="AT12" s="16">
        <v>0.35429880990537699</v>
      </c>
      <c r="AU12" s="16">
        <v>0.119243146627001</v>
      </c>
      <c r="AV12" s="16"/>
      <c r="AW12" s="16">
        <v>0.15315524744853801</v>
      </c>
      <c r="AX12" s="16">
        <v>0.192144266113806</v>
      </c>
      <c r="AY12" s="16">
        <v>0.192144266113806</v>
      </c>
      <c r="AZ12" s="16" t="s">
        <v>137</v>
      </c>
      <c r="BA12" s="16" t="s">
        <v>137</v>
      </c>
      <c r="BB12" s="16" t="s">
        <v>137</v>
      </c>
      <c r="BC12" s="16">
        <v>5.0897717581588002E-2</v>
      </c>
      <c r="BD12" s="16">
        <v>0.20172657360377</v>
      </c>
      <c r="BE12" s="16">
        <v>0.102984837788716</v>
      </c>
      <c r="BF12" s="16"/>
      <c r="BG12" s="16">
        <v>0.1974041947581</v>
      </c>
      <c r="BH12" s="16">
        <v>0.21242066981142199</v>
      </c>
      <c r="BI12" s="16">
        <v>8.2355246256726605E-2</v>
      </c>
      <c r="BJ12" s="16">
        <v>0.15482445254647301</v>
      </c>
      <c r="BK12" s="16">
        <v>0.23434387897918499</v>
      </c>
      <c r="BL12" s="16">
        <v>0.194818292226448</v>
      </c>
      <c r="BM12" s="16"/>
      <c r="BN12" s="16">
        <v>0.211163802662827</v>
      </c>
      <c r="BO12" s="16">
        <v>0.20606362202020401</v>
      </c>
      <c r="BP12" s="16">
        <v>0.33759339209182798</v>
      </c>
      <c r="BQ12" s="16">
        <v>0.188338217277491</v>
      </c>
      <c r="BR12" s="16">
        <v>9.6369671909684207E-2</v>
      </c>
      <c r="BS12" s="16">
        <v>0.18155683191964</v>
      </c>
      <c r="BT12" s="16"/>
      <c r="BU12" s="16">
        <v>0.17841392522568</v>
      </c>
      <c r="BV12" s="16">
        <v>0.22885544814091099</v>
      </c>
      <c r="BW12" s="16"/>
      <c r="BX12" s="16">
        <v>0.179016579197047</v>
      </c>
      <c r="BY12" s="16">
        <v>0.207254325255184</v>
      </c>
      <c r="BZ12" s="16"/>
      <c r="CA12" s="16">
        <v>0.191204792072864</v>
      </c>
      <c r="CB12" s="16">
        <v>0.18797561010827701</v>
      </c>
    </row>
    <row r="13" spans="2:80" x14ac:dyDescent="0.35">
      <c r="B13" s="17" t="s">
        <v>337</v>
      </c>
      <c r="C13" s="16">
        <v>0.39853827002016201</v>
      </c>
      <c r="D13" s="16">
        <v>0.41392555388534102</v>
      </c>
      <c r="E13" s="16">
        <v>0.385572358897183</v>
      </c>
      <c r="F13" s="16"/>
      <c r="G13" s="16">
        <v>0.29943504937376197</v>
      </c>
      <c r="H13" s="16">
        <v>0.33157818476658202</v>
      </c>
      <c r="I13" s="16">
        <v>0.42854981671396097</v>
      </c>
      <c r="J13" s="16"/>
      <c r="K13" s="16">
        <v>0.48628048697936299</v>
      </c>
      <c r="L13" s="16">
        <v>0.31677652190701699</v>
      </c>
      <c r="M13" s="16">
        <v>0.30852977064422699</v>
      </c>
      <c r="N13" s="16">
        <v>0.41548239674357601</v>
      </c>
      <c r="O13" s="16"/>
      <c r="P13" s="16">
        <v>0.34849745472678001</v>
      </c>
      <c r="Q13" s="16">
        <v>0.493666738275785</v>
      </c>
      <c r="R13" s="16">
        <v>0.39000287325246902</v>
      </c>
      <c r="S13" s="16">
        <v>0.35374469853245799</v>
      </c>
      <c r="T13" s="16">
        <v>0.357651631904357</v>
      </c>
      <c r="U13" s="16">
        <v>0.49249283104866698</v>
      </c>
      <c r="V13" s="16">
        <v>0.41018268953280901</v>
      </c>
      <c r="W13" s="16">
        <v>0.45217629732778702</v>
      </c>
      <c r="X13" s="16">
        <v>0.39347006261265199</v>
      </c>
      <c r="Y13" s="16">
        <v>0.35578307422490002</v>
      </c>
      <c r="Z13" s="16">
        <v>0.30734908854354198</v>
      </c>
      <c r="AA13" s="16">
        <v>0.45119569121959002</v>
      </c>
      <c r="AB13" s="16"/>
      <c r="AC13" s="16">
        <v>0.31507395216089701</v>
      </c>
      <c r="AD13" s="16">
        <v>0.399673901597764</v>
      </c>
      <c r="AE13" s="16">
        <v>0.50165713870936901</v>
      </c>
      <c r="AF13" s="16">
        <v>0.465604643533788</v>
      </c>
      <c r="AG13" s="16"/>
      <c r="AH13" s="16">
        <v>0.38308930548962</v>
      </c>
      <c r="AI13" s="16">
        <v>0.41506930945698101</v>
      </c>
      <c r="AJ13" s="16">
        <v>0.42926749758414001</v>
      </c>
      <c r="AK13" s="16">
        <v>0.19915604383899499</v>
      </c>
      <c r="AL13" s="16"/>
      <c r="AM13" s="16">
        <v>0.39580917894706402</v>
      </c>
      <c r="AN13" s="16">
        <v>0.414017874181623</v>
      </c>
      <c r="AO13" s="16">
        <v>0.31792449175179199</v>
      </c>
      <c r="AP13" s="16"/>
      <c r="AQ13" s="16">
        <v>0.429223603237877</v>
      </c>
      <c r="AR13" s="16">
        <v>0.34291721433890798</v>
      </c>
      <c r="AS13" s="16">
        <v>0.443425153367425</v>
      </c>
      <c r="AT13" s="16">
        <v>0.25483804420755801</v>
      </c>
      <c r="AU13" s="16">
        <v>0.28936365272889197</v>
      </c>
      <c r="AV13" s="16"/>
      <c r="AW13" s="16">
        <v>0.458338019654143</v>
      </c>
      <c r="AX13" s="16">
        <v>0.41291288826251299</v>
      </c>
      <c r="AY13" s="16">
        <v>0.41291288826251299</v>
      </c>
      <c r="AZ13" s="16" t="s">
        <v>137</v>
      </c>
      <c r="BA13" s="16" t="s">
        <v>137</v>
      </c>
      <c r="BB13" s="16" t="s">
        <v>137</v>
      </c>
      <c r="BC13" s="16">
        <v>0.387400217328493</v>
      </c>
      <c r="BD13" s="16">
        <v>0.35110872069038801</v>
      </c>
      <c r="BE13" s="16">
        <v>0.10767921818878599</v>
      </c>
      <c r="BF13" s="16"/>
      <c r="BG13" s="16">
        <v>0.42013353578392398</v>
      </c>
      <c r="BH13" s="16">
        <v>0.35424582095308099</v>
      </c>
      <c r="BI13" s="16">
        <v>0.415786170231983</v>
      </c>
      <c r="BJ13" s="16">
        <v>0.34798940612166801</v>
      </c>
      <c r="BK13" s="16">
        <v>0.26256876475586899</v>
      </c>
      <c r="BL13" s="16">
        <v>0.20817542270491701</v>
      </c>
      <c r="BM13" s="16"/>
      <c r="BN13" s="16">
        <v>0.40057537836881801</v>
      </c>
      <c r="BO13" s="16">
        <v>0.40001391224864702</v>
      </c>
      <c r="BP13" s="16">
        <v>0.31258311606349698</v>
      </c>
      <c r="BQ13" s="16">
        <v>0.41809675139889502</v>
      </c>
      <c r="BR13" s="16">
        <v>0.393582326375438</v>
      </c>
      <c r="BS13" s="16">
        <v>0.44724293459605802</v>
      </c>
      <c r="BT13" s="16"/>
      <c r="BU13" s="16">
        <v>0.42698594833126102</v>
      </c>
      <c r="BV13" s="16">
        <v>0.325540303591972</v>
      </c>
      <c r="BW13" s="16"/>
      <c r="BX13" s="16">
        <v>0.45358338683501598</v>
      </c>
      <c r="BY13" s="16">
        <v>0.33880600363008601</v>
      </c>
      <c r="BZ13" s="16"/>
      <c r="CA13" s="16">
        <v>0.38144003755546901</v>
      </c>
      <c r="CB13" s="16">
        <v>0.423267853194426</v>
      </c>
    </row>
    <row r="14" spans="2:80" x14ac:dyDescent="0.35">
      <c r="B14" s="17" t="s">
        <v>98</v>
      </c>
      <c r="C14" s="16">
        <v>2.1781527009677702E-2</v>
      </c>
      <c r="D14" s="16">
        <v>1.0550223522599701E-2</v>
      </c>
      <c r="E14" s="16">
        <v>3.1245450862945001E-2</v>
      </c>
      <c r="F14" s="16"/>
      <c r="G14" s="16">
        <v>2.4719496494739299E-2</v>
      </c>
      <c r="H14" s="16">
        <v>6.6963077233848003E-3</v>
      </c>
      <c r="I14" s="16">
        <v>2.6471542286004301E-2</v>
      </c>
      <c r="J14" s="16"/>
      <c r="K14" s="16">
        <v>1.19274177480241E-2</v>
      </c>
      <c r="L14" s="16">
        <v>1.0665124183093601E-2</v>
      </c>
      <c r="M14" s="16">
        <v>5.4406870290536299E-2</v>
      </c>
      <c r="N14" s="16">
        <v>3.2235894859796402E-2</v>
      </c>
      <c r="O14" s="16"/>
      <c r="P14" s="16">
        <v>3.85041109639035E-2</v>
      </c>
      <c r="Q14" s="16">
        <v>0</v>
      </c>
      <c r="R14" s="16">
        <v>1.87096442132113E-2</v>
      </c>
      <c r="S14" s="16">
        <v>3.1565178843354899E-2</v>
      </c>
      <c r="T14" s="16">
        <v>2.7295372652760799E-2</v>
      </c>
      <c r="U14" s="16">
        <v>0</v>
      </c>
      <c r="V14" s="16">
        <v>1.9101331039041599E-2</v>
      </c>
      <c r="W14" s="16">
        <v>0</v>
      </c>
      <c r="X14" s="16">
        <v>2.4831507537758701E-2</v>
      </c>
      <c r="Y14" s="16">
        <v>2.0804497341469198E-2</v>
      </c>
      <c r="Z14" s="16">
        <v>6.6846147601995795E-2</v>
      </c>
      <c r="AA14" s="16">
        <v>0</v>
      </c>
      <c r="AB14" s="16"/>
      <c r="AC14" s="16">
        <v>2.9583868745457698E-2</v>
      </c>
      <c r="AD14" s="16">
        <v>8.1043946996353401E-3</v>
      </c>
      <c r="AE14" s="16">
        <v>1.2857225108675799E-2</v>
      </c>
      <c r="AF14" s="16">
        <v>2.5710785600004699E-2</v>
      </c>
      <c r="AG14" s="16"/>
      <c r="AH14" s="16">
        <v>2.9346931944393601E-2</v>
      </c>
      <c r="AI14" s="16">
        <v>1.6457957667359399E-2</v>
      </c>
      <c r="AJ14" s="16">
        <v>0</v>
      </c>
      <c r="AK14" s="16">
        <v>0</v>
      </c>
      <c r="AL14" s="16"/>
      <c r="AM14" s="16">
        <v>3.3678632995164097E-2</v>
      </c>
      <c r="AN14" s="16">
        <v>0</v>
      </c>
      <c r="AO14" s="16">
        <v>2.9339895009159699E-2</v>
      </c>
      <c r="AP14" s="16"/>
      <c r="AQ14" s="16">
        <v>2.3544728632695199E-2</v>
      </c>
      <c r="AR14" s="16">
        <v>1.8434137792775699E-2</v>
      </c>
      <c r="AS14" s="16">
        <v>0</v>
      </c>
      <c r="AT14" s="16">
        <v>0</v>
      </c>
      <c r="AU14" s="16">
        <v>0</v>
      </c>
      <c r="AV14" s="16"/>
      <c r="AW14" s="16">
        <v>6.1193477371773303E-2</v>
      </c>
      <c r="AX14" s="16">
        <v>2.4473906673684199E-2</v>
      </c>
      <c r="AY14" s="16">
        <v>2.4473906673684199E-2</v>
      </c>
      <c r="AZ14" s="16" t="s">
        <v>137</v>
      </c>
      <c r="BA14" s="16" t="s">
        <v>137</v>
      </c>
      <c r="BB14" s="16" t="s">
        <v>137</v>
      </c>
      <c r="BC14" s="16">
        <v>0</v>
      </c>
      <c r="BD14" s="16">
        <v>0</v>
      </c>
      <c r="BE14" s="16">
        <v>0.101900220048551</v>
      </c>
      <c r="BF14" s="16"/>
      <c r="BG14" s="16">
        <v>1.97393451767226E-2</v>
      </c>
      <c r="BH14" s="16">
        <v>2.65441577417584E-2</v>
      </c>
      <c r="BI14" s="16">
        <v>3.8308793606613802E-2</v>
      </c>
      <c r="BJ14" s="16">
        <v>2.5894734859079799E-2</v>
      </c>
      <c r="BK14" s="16">
        <v>3.2761993450212398E-2</v>
      </c>
      <c r="BL14" s="16">
        <v>0</v>
      </c>
      <c r="BM14" s="16"/>
      <c r="BN14" s="16">
        <v>0</v>
      </c>
      <c r="BO14" s="16">
        <v>4.0281776788016102E-2</v>
      </c>
      <c r="BP14" s="16">
        <v>1.7722111908287101E-2</v>
      </c>
      <c r="BQ14" s="16">
        <v>1.49469054681252E-2</v>
      </c>
      <c r="BR14" s="16">
        <v>1.05721967692973E-2</v>
      </c>
      <c r="BS14" s="16">
        <v>2.7728761549242101E-2</v>
      </c>
      <c r="BT14" s="16"/>
      <c r="BU14" s="16">
        <v>2.3110191307127201E-2</v>
      </c>
      <c r="BV14" s="16">
        <v>1.8372117260351501E-2</v>
      </c>
      <c r="BW14" s="16"/>
      <c r="BX14" s="16">
        <v>2.1144699070028999E-2</v>
      </c>
      <c r="BY14" s="16">
        <v>2.24725815179946E-2</v>
      </c>
      <c r="BZ14" s="16"/>
      <c r="CA14" s="16">
        <v>1.6232569109218199E-2</v>
      </c>
      <c r="CB14" s="16">
        <v>2.89684884286826E-2</v>
      </c>
    </row>
    <row r="15" spans="2:80" x14ac:dyDescent="0.35">
      <c r="B15" s="17" t="s">
        <v>338</v>
      </c>
      <c r="C15" s="19">
        <v>0.163383896281348</v>
      </c>
      <c r="D15" s="19">
        <v>0.162852931525242</v>
      </c>
      <c r="E15" s="19">
        <v>0.163831307396749</v>
      </c>
      <c r="F15" s="19"/>
      <c r="G15" s="19">
        <v>0.196733792797635</v>
      </c>
      <c r="H15" s="19">
        <v>0.232006547060849</v>
      </c>
      <c r="I15" s="19">
        <v>0.13821935637500199</v>
      </c>
      <c r="J15" s="19"/>
      <c r="K15" s="19">
        <v>0.13327441177587199</v>
      </c>
      <c r="L15" s="19">
        <v>0.204097852454353</v>
      </c>
      <c r="M15" s="19">
        <v>0.15083915471236001</v>
      </c>
      <c r="N15" s="19">
        <v>0.167434402268127</v>
      </c>
      <c r="O15" s="19"/>
      <c r="P15" s="19">
        <v>0.19760003883055999</v>
      </c>
      <c r="Q15" s="19">
        <v>0.135374042191792</v>
      </c>
      <c r="R15" s="19">
        <v>0.184707172474982</v>
      </c>
      <c r="S15" s="19">
        <v>0.22114833059427899</v>
      </c>
      <c r="T15" s="19">
        <v>0.22380120215080199</v>
      </c>
      <c r="U15" s="19">
        <v>0.181786432150044</v>
      </c>
      <c r="V15" s="19">
        <v>0.142596187739886</v>
      </c>
      <c r="W15" s="19">
        <v>0.133101428291348</v>
      </c>
      <c r="X15" s="19">
        <v>0.12818990012780199</v>
      </c>
      <c r="Y15" s="19">
        <v>0.13468271923129899</v>
      </c>
      <c r="Z15" s="19">
        <v>0.12068329916571</v>
      </c>
      <c r="AA15" s="19">
        <v>0</v>
      </c>
      <c r="AB15" s="19"/>
      <c r="AC15" s="19">
        <v>0.23517633681701999</v>
      </c>
      <c r="AD15" s="19">
        <v>0.162135796935166</v>
      </c>
      <c r="AE15" s="19">
        <v>0.1489276741161</v>
      </c>
      <c r="AF15" s="19">
        <v>8.1420133013433302E-2</v>
      </c>
      <c r="AG15" s="19"/>
      <c r="AH15" s="19">
        <v>0.164097205694167</v>
      </c>
      <c r="AI15" s="19">
        <v>0.16350284508163199</v>
      </c>
      <c r="AJ15" s="19">
        <v>0.152940703608095</v>
      </c>
      <c r="AK15" s="19">
        <v>0.28688793499724702</v>
      </c>
      <c r="AL15" s="19"/>
      <c r="AM15" s="19">
        <v>0.174364263865252</v>
      </c>
      <c r="AN15" s="19">
        <v>0.141024459599536</v>
      </c>
      <c r="AO15" s="19">
        <v>0.21362992488406801</v>
      </c>
      <c r="AP15" s="19"/>
      <c r="AQ15" s="19">
        <v>0.143167390574585</v>
      </c>
      <c r="AR15" s="19">
        <v>0.17930285413284699</v>
      </c>
      <c r="AS15" s="19">
        <v>0.19932880693733401</v>
      </c>
      <c r="AT15" s="19">
        <v>0.247082191113243</v>
      </c>
      <c r="AU15" s="19">
        <v>0.233709146998478</v>
      </c>
      <c r="AV15" s="19"/>
      <c r="AW15" s="19">
        <v>0.100480419476703</v>
      </c>
      <c r="AX15" s="19">
        <v>0.14435497211151099</v>
      </c>
      <c r="AY15" s="19">
        <v>0.14435497211151099</v>
      </c>
      <c r="AZ15" s="19" t="s">
        <v>137</v>
      </c>
      <c r="BA15" s="19" t="s">
        <v>137</v>
      </c>
      <c r="BB15" s="19" t="s">
        <v>137</v>
      </c>
      <c r="BC15" s="19">
        <v>0.297602132943322</v>
      </c>
      <c r="BD15" s="19">
        <v>0.174832135651173</v>
      </c>
      <c r="BE15" s="19">
        <v>0.44742022791255398</v>
      </c>
      <c r="BF15" s="19"/>
      <c r="BG15" s="19">
        <v>0.15803567495931101</v>
      </c>
      <c r="BH15" s="19">
        <v>0.18293297762493299</v>
      </c>
      <c r="BI15" s="19">
        <v>0.168599446221743</v>
      </c>
      <c r="BJ15" s="19">
        <v>0.18192283271659801</v>
      </c>
      <c r="BK15" s="19">
        <v>0.16646756593200401</v>
      </c>
      <c r="BL15" s="19">
        <v>0.35997294620036702</v>
      </c>
      <c r="BM15" s="19"/>
      <c r="BN15" s="19">
        <v>0.16272883319385001</v>
      </c>
      <c r="BO15" s="19">
        <v>0.15309118205717401</v>
      </c>
      <c r="BP15" s="19">
        <v>0.13961643719375</v>
      </c>
      <c r="BQ15" s="19">
        <v>0.162016412456498</v>
      </c>
      <c r="BR15" s="19">
        <v>0.22952888720751999</v>
      </c>
      <c r="BS15" s="19">
        <v>5.7033156477549501E-2</v>
      </c>
      <c r="BT15" s="19"/>
      <c r="BU15" s="19">
        <v>0.14178936529351599</v>
      </c>
      <c r="BV15" s="19">
        <v>0.218796391840513</v>
      </c>
      <c r="BW15" s="19"/>
      <c r="BX15" s="19">
        <v>0.13176517454407199</v>
      </c>
      <c r="BY15" s="19">
        <v>0.19769498542077599</v>
      </c>
      <c r="BZ15" s="19"/>
      <c r="CA15" s="19">
        <v>0.16616074394200001</v>
      </c>
      <c r="CB15" s="19">
        <v>0.161146242836989</v>
      </c>
    </row>
    <row r="16" spans="2:80" x14ac:dyDescent="0.35">
      <c r="B16" s="17" t="s">
        <v>339</v>
      </c>
      <c r="C16" s="19">
        <v>0.59109715160254095</v>
      </c>
      <c r="D16" s="19">
        <v>0.60950789072276801</v>
      </c>
      <c r="E16" s="19">
        <v>0.57558356198966398</v>
      </c>
      <c r="F16" s="19"/>
      <c r="G16" s="19">
        <v>0.48866252427083501</v>
      </c>
      <c r="H16" s="19">
        <v>0.54691357021875298</v>
      </c>
      <c r="I16" s="19">
        <v>0.61393690516771804</v>
      </c>
      <c r="J16" s="19"/>
      <c r="K16" s="19">
        <v>0.65152756945234203</v>
      </c>
      <c r="L16" s="19">
        <v>0.57121002318793201</v>
      </c>
      <c r="M16" s="19">
        <v>0.57807054353080001</v>
      </c>
      <c r="N16" s="19">
        <v>0.53747090805328501</v>
      </c>
      <c r="O16" s="19"/>
      <c r="P16" s="19">
        <v>0.45917772859641798</v>
      </c>
      <c r="Q16" s="19">
        <v>0.65443511904278195</v>
      </c>
      <c r="R16" s="19">
        <v>0.594261747086549</v>
      </c>
      <c r="S16" s="19">
        <v>0.55834032362324904</v>
      </c>
      <c r="T16" s="19">
        <v>0.59336316632720398</v>
      </c>
      <c r="U16" s="19">
        <v>0.69511403049414999</v>
      </c>
      <c r="V16" s="19">
        <v>0.57037929948877397</v>
      </c>
      <c r="W16" s="19">
        <v>0.67962105353990998</v>
      </c>
      <c r="X16" s="19">
        <v>0.638701655651849</v>
      </c>
      <c r="Y16" s="19">
        <v>0.550308258288847</v>
      </c>
      <c r="Z16" s="19">
        <v>0.49667997827468702</v>
      </c>
      <c r="AA16" s="19">
        <v>0.79193174577091796</v>
      </c>
      <c r="AB16" s="19"/>
      <c r="AC16" s="19">
        <v>0.51447611027710105</v>
      </c>
      <c r="AD16" s="19">
        <v>0.61536045037836995</v>
      </c>
      <c r="AE16" s="19">
        <v>0.660731047419165</v>
      </c>
      <c r="AF16" s="19">
        <v>0.62068140918848003</v>
      </c>
      <c r="AG16" s="19"/>
      <c r="AH16" s="19">
        <v>0.582180787446132</v>
      </c>
      <c r="AI16" s="19">
        <v>0.59334289217290603</v>
      </c>
      <c r="AJ16" s="19">
        <v>0.61748646458020895</v>
      </c>
      <c r="AK16" s="19">
        <v>0.62648684340697902</v>
      </c>
      <c r="AL16" s="19"/>
      <c r="AM16" s="19">
        <v>0.58381688807345</v>
      </c>
      <c r="AN16" s="19">
        <v>0.61380435292854096</v>
      </c>
      <c r="AO16" s="19">
        <v>0.49466112396771</v>
      </c>
      <c r="AP16" s="19"/>
      <c r="AQ16" s="19">
        <v>0.61769818237936003</v>
      </c>
      <c r="AR16" s="19">
        <v>0.55099339241145295</v>
      </c>
      <c r="AS16" s="19">
        <v>0.60519205589877401</v>
      </c>
      <c r="AT16" s="19">
        <v>0.60913685411293494</v>
      </c>
      <c r="AU16" s="19">
        <v>0.408606799355893</v>
      </c>
      <c r="AV16" s="19"/>
      <c r="AW16" s="19">
        <v>0.61149326710268104</v>
      </c>
      <c r="AX16" s="19">
        <v>0.60505715437631902</v>
      </c>
      <c r="AY16" s="19">
        <v>0.60505715437631902</v>
      </c>
      <c r="AZ16" s="19" t="s">
        <v>137</v>
      </c>
      <c r="BA16" s="19" t="s">
        <v>137</v>
      </c>
      <c r="BB16" s="19" t="s">
        <v>137</v>
      </c>
      <c r="BC16" s="19">
        <v>0.43829793491008101</v>
      </c>
      <c r="BD16" s="19">
        <v>0.55283529429415801</v>
      </c>
      <c r="BE16" s="19">
        <v>0.21066405597750201</v>
      </c>
      <c r="BF16" s="19"/>
      <c r="BG16" s="19">
        <v>0.61753773054202399</v>
      </c>
      <c r="BH16" s="19">
        <v>0.56666649076450304</v>
      </c>
      <c r="BI16" s="19">
        <v>0.49814141648871002</v>
      </c>
      <c r="BJ16" s="19">
        <v>0.50281385866814099</v>
      </c>
      <c r="BK16" s="19">
        <v>0.496912643735054</v>
      </c>
      <c r="BL16" s="19">
        <v>0.40299371493136399</v>
      </c>
      <c r="BM16" s="19"/>
      <c r="BN16" s="19">
        <v>0.61173918103164504</v>
      </c>
      <c r="BO16" s="19">
        <v>0.60607753426885103</v>
      </c>
      <c r="BP16" s="19">
        <v>0.65017650815532502</v>
      </c>
      <c r="BQ16" s="19">
        <v>0.60643496867638602</v>
      </c>
      <c r="BR16" s="19">
        <v>0.48995199828512198</v>
      </c>
      <c r="BS16" s="19">
        <v>0.62879976651569802</v>
      </c>
      <c r="BT16" s="19"/>
      <c r="BU16" s="19">
        <v>0.60539987355694103</v>
      </c>
      <c r="BV16" s="19">
        <v>0.55439575173288302</v>
      </c>
      <c r="BW16" s="19"/>
      <c r="BX16" s="19">
        <v>0.63259996603206203</v>
      </c>
      <c r="BY16" s="19">
        <v>0.54606032888526901</v>
      </c>
      <c r="BZ16" s="19"/>
      <c r="CA16" s="19">
        <v>0.57264482962833296</v>
      </c>
      <c r="CB16" s="19">
        <v>0.61124346330270196</v>
      </c>
    </row>
    <row r="17" spans="2:80" x14ac:dyDescent="0.35">
      <c r="B17" s="17" t="s">
        <v>110</v>
      </c>
      <c r="C17" s="20">
        <v>-0.42771325532119298</v>
      </c>
      <c r="D17" s="20">
        <v>-0.44665495919752601</v>
      </c>
      <c r="E17" s="20">
        <v>-0.41175225459291498</v>
      </c>
      <c r="F17" s="20"/>
      <c r="G17" s="20">
        <v>-0.29192873147319998</v>
      </c>
      <c r="H17" s="20">
        <v>-0.31490702315790498</v>
      </c>
      <c r="I17" s="20">
        <v>-0.47571754879271699</v>
      </c>
      <c r="J17" s="20"/>
      <c r="K17" s="20">
        <v>-0.51825315767646996</v>
      </c>
      <c r="L17" s="20">
        <v>-0.36711217073357799</v>
      </c>
      <c r="M17" s="20">
        <v>-0.42723138881844003</v>
      </c>
      <c r="N17" s="20">
        <v>-0.37003650578515701</v>
      </c>
      <c r="O17" s="20"/>
      <c r="P17" s="20">
        <v>-0.26157768976585799</v>
      </c>
      <c r="Q17" s="20">
        <v>-0.51906107685099001</v>
      </c>
      <c r="R17" s="20">
        <v>-0.40955457461156602</v>
      </c>
      <c r="S17" s="20">
        <v>-0.33719199302897002</v>
      </c>
      <c r="T17" s="20">
        <v>-0.36956196417640202</v>
      </c>
      <c r="U17" s="20">
        <v>-0.51332759834410502</v>
      </c>
      <c r="V17" s="20">
        <v>-0.427783111748888</v>
      </c>
      <c r="W17" s="20">
        <v>-0.54651962524856201</v>
      </c>
      <c r="X17" s="20">
        <v>-0.51051175552404804</v>
      </c>
      <c r="Y17" s="20">
        <v>-0.41562553905754801</v>
      </c>
      <c r="Z17" s="20">
        <v>-0.37599667910897699</v>
      </c>
      <c r="AA17" s="20">
        <v>-0.79193174577091796</v>
      </c>
      <c r="AB17" s="20"/>
      <c r="AC17" s="20">
        <v>-0.27929977346008</v>
      </c>
      <c r="AD17" s="20">
        <v>-0.45322465344320401</v>
      </c>
      <c r="AE17" s="20">
        <v>-0.51180337330306602</v>
      </c>
      <c r="AF17" s="20">
        <v>-0.53926127617504604</v>
      </c>
      <c r="AG17" s="20"/>
      <c r="AH17" s="20">
        <v>-0.41808358175196397</v>
      </c>
      <c r="AI17" s="20">
        <v>-0.42984004709127499</v>
      </c>
      <c r="AJ17" s="20">
        <v>-0.46454576097211397</v>
      </c>
      <c r="AK17" s="20">
        <v>-0.339598908409732</v>
      </c>
      <c r="AL17" s="20"/>
      <c r="AM17" s="20">
        <v>-0.409452624208197</v>
      </c>
      <c r="AN17" s="20">
        <v>-0.472779893329005</v>
      </c>
      <c r="AO17" s="20">
        <v>-0.28103119908364299</v>
      </c>
      <c r="AP17" s="20"/>
      <c r="AQ17" s="20">
        <v>-0.47453079180477498</v>
      </c>
      <c r="AR17" s="20">
        <v>-0.37169053827860599</v>
      </c>
      <c r="AS17" s="20">
        <v>-0.40586324896143899</v>
      </c>
      <c r="AT17" s="20">
        <v>-0.36205466299969202</v>
      </c>
      <c r="AU17" s="20">
        <v>-0.174897652357415</v>
      </c>
      <c r="AV17" s="20"/>
      <c r="AW17" s="20">
        <v>-0.51101284762597798</v>
      </c>
      <c r="AX17" s="20">
        <v>-0.46070218226480802</v>
      </c>
      <c r="AY17" s="20">
        <v>-0.46070218226480802</v>
      </c>
      <c r="AZ17" s="20" t="s">
        <v>137</v>
      </c>
      <c r="BA17" s="20" t="s">
        <v>137</v>
      </c>
      <c r="BB17" s="20" t="s">
        <v>137</v>
      </c>
      <c r="BC17" s="20">
        <v>-0.14069580196675999</v>
      </c>
      <c r="BD17" s="20">
        <v>-0.378003158642985</v>
      </c>
      <c r="BE17" s="20">
        <v>0.236756171935052</v>
      </c>
      <c r="BF17" s="20"/>
      <c r="BG17" s="20">
        <v>-0.45950205558271301</v>
      </c>
      <c r="BH17" s="20">
        <v>-0.38373351313956999</v>
      </c>
      <c r="BI17" s="20">
        <v>-0.32954197026696702</v>
      </c>
      <c r="BJ17" s="20">
        <v>-0.32089102595154301</v>
      </c>
      <c r="BK17" s="20">
        <v>-0.33044507780304999</v>
      </c>
      <c r="BL17" s="20">
        <v>-4.3020768730997597E-2</v>
      </c>
      <c r="BM17" s="20"/>
      <c r="BN17" s="20">
        <v>-0.44901034783779498</v>
      </c>
      <c r="BO17" s="20">
        <v>-0.45298635221167699</v>
      </c>
      <c r="BP17" s="20">
        <v>-0.51056007096157496</v>
      </c>
      <c r="BQ17" s="20">
        <v>-0.44441855621988802</v>
      </c>
      <c r="BR17" s="20">
        <v>-0.26042311107760302</v>
      </c>
      <c r="BS17" s="20">
        <v>-0.57176661003814899</v>
      </c>
      <c r="BT17" s="20"/>
      <c r="BU17" s="20">
        <v>-0.46361050826342498</v>
      </c>
      <c r="BV17" s="20">
        <v>-0.335599359892371</v>
      </c>
      <c r="BW17" s="20"/>
      <c r="BX17" s="20">
        <v>-0.50083479148799004</v>
      </c>
      <c r="BY17" s="20">
        <v>-0.34836534346449299</v>
      </c>
      <c r="BZ17" s="20"/>
      <c r="CA17" s="20">
        <v>-0.40648408568633299</v>
      </c>
      <c r="CB17" s="20">
        <v>-0.45009722046571399</v>
      </c>
    </row>
    <row r="18" spans="2:80" x14ac:dyDescent="0.35">
      <c r="B18" s="15" t="s">
        <v>501</v>
      </c>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CB22"/>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343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333</v>
      </c>
      <c r="C9" s="16">
        <v>1.6201888285364601E-2</v>
      </c>
      <c r="D9" s="16">
        <v>1.76162179392911E-2</v>
      </c>
      <c r="E9" s="16">
        <v>1.5010120280557499E-2</v>
      </c>
      <c r="F9" s="16"/>
      <c r="G9" s="16">
        <v>0</v>
      </c>
      <c r="H9" s="16">
        <v>1.3317059329873499E-2</v>
      </c>
      <c r="I9" s="16">
        <v>1.84730732794306E-2</v>
      </c>
      <c r="J9" s="16"/>
      <c r="K9" s="16">
        <v>1.43520139925866E-2</v>
      </c>
      <c r="L9" s="16">
        <v>2.6216825148226899E-2</v>
      </c>
      <c r="M9" s="16">
        <v>0</v>
      </c>
      <c r="N9" s="16">
        <v>1.57579174959743E-2</v>
      </c>
      <c r="O9" s="16"/>
      <c r="P9" s="16">
        <v>0</v>
      </c>
      <c r="Q9" s="16">
        <v>2.64824567686061E-2</v>
      </c>
      <c r="R9" s="16">
        <v>0</v>
      </c>
      <c r="S9" s="16">
        <v>0</v>
      </c>
      <c r="T9" s="16">
        <v>2.5551143720304599E-2</v>
      </c>
      <c r="U9" s="16">
        <v>6.6319388702151302E-2</v>
      </c>
      <c r="V9" s="16">
        <v>2.1835811044346402E-2</v>
      </c>
      <c r="W9" s="16">
        <v>0</v>
      </c>
      <c r="X9" s="16">
        <v>0</v>
      </c>
      <c r="Y9" s="16">
        <v>1.8734425993929799E-2</v>
      </c>
      <c r="Z9" s="16">
        <v>3.0393369123327199E-2</v>
      </c>
      <c r="AA9" s="16">
        <v>0</v>
      </c>
      <c r="AB9" s="16"/>
      <c r="AC9" s="16">
        <v>3.6266059944406001E-2</v>
      </c>
      <c r="AD9" s="16">
        <v>4.3272750505605204E-3</v>
      </c>
      <c r="AE9" s="16">
        <v>2.3267051689159299E-2</v>
      </c>
      <c r="AF9" s="16">
        <v>1.7301280486100499E-2</v>
      </c>
      <c r="AG9" s="16"/>
      <c r="AH9" s="16">
        <v>2.1806272293184201E-2</v>
      </c>
      <c r="AI9" s="16">
        <v>6.4760632051890999E-3</v>
      </c>
      <c r="AJ9" s="16">
        <v>0</v>
      </c>
      <c r="AK9" s="16">
        <v>8.8036891360812802E-2</v>
      </c>
      <c r="AL9" s="16"/>
      <c r="AM9" s="16">
        <v>2.5743373867273999E-2</v>
      </c>
      <c r="AN9" s="16">
        <v>5.4217566042515999E-3</v>
      </c>
      <c r="AO9" s="16">
        <v>0</v>
      </c>
      <c r="AP9" s="16"/>
      <c r="AQ9" s="16">
        <v>1.87151013451482E-2</v>
      </c>
      <c r="AR9" s="16">
        <v>2.1649079726724502E-2</v>
      </c>
      <c r="AS9" s="16">
        <v>0</v>
      </c>
      <c r="AT9" s="16">
        <v>0</v>
      </c>
      <c r="AU9" s="16">
        <v>3.0517850837912901E-2</v>
      </c>
      <c r="AV9" s="16"/>
      <c r="AW9" s="16">
        <v>0</v>
      </c>
      <c r="AX9" s="16">
        <v>1.70829937169307E-2</v>
      </c>
      <c r="AY9" s="16">
        <v>1.70829937169307E-2</v>
      </c>
      <c r="AZ9" s="16" t="s">
        <v>137</v>
      </c>
      <c r="BA9" s="16" t="s">
        <v>137</v>
      </c>
      <c r="BB9" s="16" t="s">
        <v>137</v>
      </c>
      <c r="BC9" s="16">
        <v>0</v>
      </c>
      <c r="BD9" s="16">
        <v>0</v>
      </c>
      <c r="BE9" s="16">
        <v>0</v>
      </c>
      <c r="BF9" s="16"/>
      <c r="BG9" s="16">
        <v>1.65797766139371E-2</v>
      </c>
      <c r="BH9" s="16">
        <v>0</v>
      </c>
      <c r="BI9" s="16">
        <v>0</v>
      </c>
      <c r="BJ9" s="16">
        <v>0</v>
      </c>
      <c r="BK9" s="16">
        <v>6.5215210590901004E-2</v>
      </c>
      <c r="BL9" s="16">
        <v>0</v>
      </c>
      <c r="BM9" s="16"/>
      <c r="BN9" s="16">
        <v>1.37556282965742E-2</v>
      </c>
      <c r="BO9" s="16">
        <v>6.4468152587592699E-3</v>
      </c>
      <c r="BP9" s="16">
        <v>0</v>
      </c>
      <c r="BQ9" s="16">
        <v>1.6049075500164701E-2</v>
      </c>
      <c r="BR9" s="16">
        <v>1.9015851975487399E-2</v>
      </c>
      <c r="BS9" s="16">
        <v>8.4394386918053899E-2</v>
      </c>
      <c r="BT9" s="16"/>
      <c r="BU9" s="16">
        <v>2.2515846447854201E-2</v>
      </c>
      <c r="BV9" s="16">
        <v>0</v>
      </c>
      <c r="BW9" s="16"/>
      <c r="BX9" s="16">
        <v>2.8037471944540301E-2</v>
      </c>
      <c r="BY9" s="16">
        <v>3.3584922328170298E-3</v>
      </c>
      <c r="BZ9" s="16"/>
      <c r="CA9" s="16">
        <v>1.9179216912699599E-2</v>
      </c>
      <c r="CB9" s="16">
        <v>1.2563128761276E-2</v>
      </c>
    </row>
    <row r="10" spans="2:80" x14ac:dyDescent="0.35">
      <c r="B10" s="17" t="s">
        <v>334</v>
      </c>
      <c r="C10" s="16">
        <v>9.1399165823375705E-2</v>
      </c>
      <c r="D10" s="16">
        <v>8.5438624565264604E-2</v>
      </c>
      <c r="E10" s="16">
        <v>9.6421744783682706E-2</v>
      </c>
      <c r="F10" s="16"/>
      <c r="G10" s="16">
        <v>0</v>
      </c>
      <c r="H10" s="16">
        <v>0.126692418825952</v>
      </c>
      <c r="I10" s="16">
        <v>8.7355831832823194E-2</v>
      </c>
      <c r="J10" s="16"/>
      <c r="K10" s="16">
        <v>9.7681885262935794E-2</v>
      </c>
      <c r="L10" s="16">
        <v>0.11816775527798</v>
      </c>
      <c r="M10" s="16">
        <v>9.1917932579808098E-2</v>
      </c>
      <c r="N10" s="16">
        <v>5.1646798806342202E-2</v>
      </c>
      <c r="O10" s="16"/>
      <c r="P10" s="16">
        <v>0.10901899239755</v>
      </c>
      <c r="Q10" s="16">
        <v>0.13613246278420499</v>
      </c>
      <c r="R10" s="16">
        <v>7.5716343895371699E-2</v>
      </c>
      <c r="S10" s="16">
        <v>5.7927673908313999E-2</v>
      </c>
      <c r="T10" s="16">
        <v>5.2846516373065401E-2</v>
      </c>
      <c r="U10" s="16">
        <v>6.23669098897923E-2</v>
      </c>
      <c r="V10" s="16">
        <v>5.9414605852022503E-2</v>
      </c>
      <c r="W10" s="16">
        <v>0.14389446737800701</v>
      </c>
      <c r="X10" s="16">
        <v>9.9555186186748398E-2</v>
      </c>
      <c r="Y10" s="16">
        <v>9.6883978983275595E-2</v>
      </c>
      <c r="Z10" s="16">
        <v>0.126477047482417</v>
      </c>
      <c r="AA10" s="16">
        <v>0.11489968148817099</v>
      </c>
      <c r="AB10" s="16"/>
      <c r="AC10" s="16">
        <v>9.5193160522262399E-2</v>
      </c>
      <c r="AD10" s="16">
        <v>9.5662503810217195E-2</v>
      </c>
      <c r="AE10" s="16">
        <v>9.6148147289746203E-2</v>
      </c>
      <c r="AF10" s="16">
        <v>9.4591451119691403E-2</v>
      </c>
      <c r="AG10" s="16"/>
      <c r="AH10" s="16">
        <v>7.9099883165312204E-2</v>
      </c>
      <c r="AI10" s="16">
        <v>9.9773884537520896E-2</v>
      </c>
      <c r="AJ10" s="16">
        <v>0.184635183930251</v>
      </c>
      <c r="AK10" s="16">
        <v>0</v>
      </c>
      <c r="AL10" s="16"/>
      <c r="AM10" s="16">
        <v>9.0689822510902907E-2</v>
      </c>
      <c r="AN10" s="16">
        <v>9.9214080768989202E-2</v>
      </c>
      <c r="AO10" s="16">
        <v>2.7602966723538899E-2</v>
      </c>
      <c r="AP10" s="16"/>
      <c r="AQ10" s="16">
        <v>8.0414221978434203E-2</v>
      </c>
      <c r="AR10" s="16">
        <v>8.0251334167350002E-2</v>
      </c>
      <c r="AS10" s="16">
        <v>0.16352525506936499</v>
      </c>
      <c r="AT10" s="16">
        <v>0</v>
      </c>
      <c r="AU10" s="16">
        <v>4.7594741553970303E-2</v>
      </c>
      <c r="AV10" s="16"/>
      <c r="AW10" s="16">
        <v>9.4732561827467199E-2</v>
      </c>
      <c r="AX10" s="16">
        <v>8.2097832719649405E-2</v>
      </c>
      <c r="AY10" s="16">
        <v>8.2097832719649405E-2</v>
      </c>
      <c r="AZ10" s="16" t="s">
        <v>137</v>
      </c>
      <c r="BA10" s="16" t="s">
        <v>137</v>
      </c>
      <c r="BB10" s="16" t="s">
        <v>137</v>
      </c>
      <c r="BC10" s="16">
        <v>0</v>
      </c>
      <c r="BD10" s="16">
        <v>0.10007231863185601</v>
      </c>
      <c r="BE10" s="16">
        <v>0</v>
      </c>
      <c r="BF10" s="16"/>
      <c r="BG10" s="16">
        <v>9.9524011128218307E-2</v>
      </c>
      <c r="BH10" s="16">
        <v>0.104697002938682</v>
      </c>
      <c r="BI10" s="16">
        <v>5.7653708095980798E-2</v>
      </c>
      <c r="BJ10" s="16">
        <v>2.3403559635963599E-2</v>
      </c>
      <c r="BK10" s="16">
        <v>8.8841828246312995E-2</v>
      </c>
      <c r="BL10" s="16">
        <v>0</v>
      </c>
      <c r="BM10" s="16"/>
      <c r="BN10" s="16">
        <v>6.9886605818989797E-2</v>
      </c>
      <c r="BO10" s="16">
        <v>9.2396067338350402E-2</v>
      </c>
      <c r="BP10" s="16">
        <v>0.125897793074736</v>
      </c>
      <c r="BQ10" s="16">
        <v>7.8326394130642907E-2</v>
      </c>
      <c r="BR10" s="16">
        <v>0.104225769030278</v>
      </c>
      <c r="BS10" s="16">
        <v>9.8035865214527701E-2</v>
      </c>
      <c r="BT10" s="16"/>
      <c r="BU10" s="16">
        <v>9.8015708888172404E-2</v>
      </c>
      <c r="BV10" s="16">
        <v>7.4420831660820502E-2</v>
      </c>
      <c r="BW10" s="16"/>
      <c r="BX10" s="16">
        <v>7.3718818447832707E-2</v>
      </c>
      <c r="BY10" s="16">
        <v>0.110585013368349</v>
      </c>
      <c r="BZ10" s="16"/>
      <c r="CA10" s="16">
        <v>6.9466089430760394E-2</v>
      </c>
      <c r="CB10" s="16">
        <v>0.119848052240234</v>
      </c>
    </row>
    <row r="11" spans="2:80" x14ac:dyDescent="0.35">
      <c r="B11" s="17" t="s">
        <v>335</v>
      </c>
      <c r="C11" s="16">
        <v>0.18566336583328999</v>
      </c>
      <c r="D11" s="16">
        <v>0.182188225264277</v>
      </c>
      <c r="E11" s="16">
        <v>0.18859165156275901</v>
      </c>
      <c r="F11" s="16"/>
      <c r="G11" s="16">
        <v>0.15902688516008601</v>
      </c>
      <c r="H11" s="16">
        <v>0.177947511638642</v>
      </c>
      <c r="I11" s="16">
        <v>0.190369082464767</v>
      </c>
      <c r="J11" s="16"/>
      <c r="K11" s="16">
        <v>0.16924060665953999</v>
      </c>
      <c r="L11" s="16">
        <v>0.18877975255777299</v>
      </c>
      <c r="M11" s="16">
        <v>0.22028299889200201</v>
      </c>
      <c r="N11" s="16">
        <v>0.189252072251058</v>
      </c>
      <c r="O11" s="16"/>
      <c r="P11" s="16">
        <v>0.18443010958158099</v>
      </c>
      <c r="Q11" s="16">
        <v>0.11239819665485901</v>
      </c>
      <c r="R11" s="16">
        <v>0.13171015870201599</v>
      </c>
      <c r="S11" s="16">
        <v>0.23472188843973801</v>
      </c>
      <c r="T11" s="16">
        <v>0.17692781231343199</v>
      </c>
      <c r="U11" s="16">
        <v>0.11861058423993499</v>
      </c>
      <c r="V11" s="16">
        <v>0.24637517536200601</v>
      </c>
      <c r="W11" s="16">
        <v>0.22415908480726501</v>
      </c>
      <c r="X11" s="16">
        <v>0.221894666294156</v>
      </c>
      <c r="Y11" s="16">
        <v>0.29370532059051602</v>
      </c>
      <c r="Z11" s="16">
        <v>0.13066259052632101</v>
      </c>
      <c r="AA11" s="16">
        <v>0.100510892310283</v>
      </c>
      <c r="AB11" s="16"/>
      <c r="AC11" s="16">
        <v>0.177552883720028</v>
      </c>
      <c r="AD11" s="16">
        <v>0.19074660185862499</v>
      </c>
      <c r="AE11" s="16">
        <v>0.150521613132163</v>
      </c>
      <c r="AF11" s="16">
        <v>0.141179783451548</v>
      </c>
      <c r="AG11" s="16"/>
      <c r="AH11" s="16">
        <v>0.20207265465279001</v>
      </c>
      <c r="AI11" s="16">
        <v>0.179421697757878</v>
      </c>
      <c r="AJ11" s="16">
        <v>0.13876063843245801</v>
      </c>
      <c r="AK11" s="16">
        <v>8.6625221595773905E-2</v>
      </c>
      <c r="AL11" s="16"/>
      <c r="AM11" s="16">
        <v>0.200537011658107</v>
      </c>
      <c r="AN11" s="16">
        <v>0.172529550803563</v>
      </c>
      <c r="AO11" s="16">
        <v>0.12494234033075501</v>
      </c>
      <c r="AP11" s="16"/>
      <c r="AQ11" s="16">
        <v>0.19983461287954499</v>
      </c>
      <c r="AR11" s="16">
        <v>0.186298571390282</v>
      </c>
      <c r="AS11" s="16">
        <v>0.16426338573685101</v>
      </c>
      <c r="AT11" s="16">
        <v>0.13338947496768799</v>
      </c>
      <c r="AU11" s="16">
        <v>0.122787557803125</v>
      </c>
      <c r="AV11" s="16"/>
      <c r="AW11" s="16">
        <v>0.22458338424483301</v>
      </c>
      <c r="AX11" s="16">
        <v>0.18172903239104099</v>
      </c>
      <c r="AY11" s="16">
        <v>0.18172903239104099</v>
      </c>
      <c r="AZ11" s="16" t="s">
        <v>137</v>
      </c>
      <c r="BA11" s="16" t="s">
        <v>137</v>
      </c>
      <c r="BB11" s="16" t="s">
        <v>137</v>
      </c>
      <c r="BC11" s="16">
        <v>9.6967756941057304E-2</v>
      </c>
      <c r="BD11" s="16">
        <v>8.5203276142824094E-2</v>
      </c>
      <c r="BE11" s="16">
        <v>0</v>
      </c>
      <c r="BF11" s="16"/>
      <c r="BG11" s="16">
        <v>0.17522519357424701</v>
      </c>
      <c r="BH11" s="16">
        <v>0.212989732971235</v>
      </c>
      <c r="BI11" s="16">
        <v>0.24493435573981001</v>
      </c>
      <c r="BJ11" s="16">
        <v>0.26146002045161798</v>
      </c>
      <c r="BK11" s="16">
        <v>0.206157757483559</v>
      </c>
      <c r="BL11" s="16">
        <v>0</v>
      </c>
      <c r="BM11" s="16"/>
      <c r="BN11" s="16">
        <v>0.240346668558448</v>
      </c>
      <c r="BO11" s="16">
        <v>0.152529312465462</v>
      </c>
      <c r="BP11" s="16">
        <v>0.21960417530366999</v>
      </c>
      <c r="BQ11" s="16">
        <v>0.21543495686338299</v>
      </c>
      <c r="BR11" s="16">
        <v>0.18861244453602199</v>
      </c>
      <c r="BS11" s="16">
        <v>9.9822329602624604E-2</v>
      </c>
      <c r="BT11" s="16"/>
      <c r="BU11" s="16">
        <v>0.18562889110040201</v>
      </c>
      <c r="BV11" s="16">
        <v>0.185751829481061</v>
      </c>
      <c r="BW11" s="16"/>
      <c r="BX11" s="16">
        <v>0.184446410393931</v>
      </c>
      <c r="BY11" s="16">
        <v>0.18698394630790599</v>
      </c>
      <c r="BZ11" s="16"/>
      <c r="CA11" s="16">
        <v>0.17438983722083201</v>
      </c>
      <c r="CB11" s="16">
        <v>0.201367324770372</v>
      </c>
    </row>
    <row r="12" spans="2:80" x14ac:dyDescent="0.35">
      <c r="B12" s="17" t="s">
        <v>336</v>
      </c>
      <c r="C12" s="16">
        <v>0.236145501266079</v>
      </c>
      <c r="D12" s="16">
        <v>0.27116694174934403</v>
      </c>
      <c r="E12" s="16">
        <v>0.20663510237545199</v>
      </c>
      <c r="F12" s="16"/>
      <c r="G12" s="16">
        <v>0.37665722924571599</v>
      </c>
      <c r="H12" s="16">
        <v>0.22126512596324099</v>
      </c>
      <c r="I12" s="16">
        <v>0.22949028788829601</v>
      </c>
      <c r="J12" s="16"/>
      <c r="K12" s="16">
        <v>0.239066185982339</v>
      </c>
      <c r="L12" s="16">
        <v>0.26421315835585002</v>
      </c>
      <c r="M12" s="16">
        <v>0.21624872376863399</v>
      </c>
      <c r="N12" s="16">
        <v>0.211314966618906</v>
      </c>
      <c r="O12" s="16"/>
      <c r="P12" s="16">
        <v>0.215225810194832</v>
      </c>
      <c r="Q12" s="16">
        <v>0.19887951116548999</v>
      </c>
      <c r="R12" s="16">
        <v>0.27634408729347898</v>
      </c>
      <c r="S12" s="16">
        <v>0.27409745731475199</v>
      </c>
      <c r="T12" s="16">
        <v>0.180280681238361</v>
      </c>
      <c r="U12" s="16">
        <v>0.24204826892186701</v>
      </c>
      <c r="V12" s="16">
        <v>0.20878615014017901</v>
      </c>
      <c r="W12" s="16">
        <v>0.31755098696470002</v>
      </c>
      <c r="X12" s="16">
        <v>0.23325229415978899</v>
      </c>
      <c r="Y12" s="16">
        <v>0.213979031642933</v>
      </c>
      <c r="Z12" s="16">
        <v>0.27967202434668398</v>
      </c>
      <c r="AA12" s="16">
        <v>0.33339373498195601</v>
      </c>
      <c r="AB12" s="16"/>
      <c r="AC12" s="16">
        <v>0.20783869092401999</v>
      </c>
      <c r="AD12" s="16">
        <v>0.24069580462704401</v>
      </c>
      <c r="AE12" s="16">
        <v>0.32143446905772499</v>
      </c>
      <c r="AF12" s="16">
        <v>0.16221938266151201</v>
      </c>
      <c r="AG12" s="16"/>
      <c r="AH12" s="16">
        <v>0.23042338299102499</v>
      </c>
      <c r="AI12" s="16">
        <v>0.24964734313548501</v>
      </c>
      <c r="AJ12" s="16">
        <v>0.26042327923445802</v>
      </c>
      <c r="AK12" s="16">
        <v>0.284857970110724</v>
      </c>
      <c r="AL12" s="16"/>
      <c r="AM12" s="16">
        <v>0.203948309786571</v>
      </c>
      <c r="AN12" s="16">
        <v>0.26576597805782098</v>
      </c>
      <c r="AO12" s="16">
        <v>0.28869501577582701</v>
      </c>
      <c r="AP12" s="16"/>
      <c r="AQ12" s="16">
        <v>0.23276665999083501</v>
      </c>
      <c r="AR12" s="16">
        <v>0.266657689847623</v>
      </c>
      <c r="AS12" s="16">
        <v>0.10463043637026501</v>
      </c>
      <c r="AT12" s="16">
        <v>0.33569219518322702</v>
      </c>
      <c r="AU12" s="16">
        <v>0.32482072730693201</v>
      </c>
      <c r="AV12" s="16"/>
      <c r="AW12" s="16">
        <v>0.16019293255689401</v>
      </c>
      <c r="AX12" s="16">
        <v>0.25638448848096601</v>
      </c>
      <c r="AY12" s="16">
        <v>0.25638448848096601</v>
      </c>
      <c r="AZ12" s="16" t="s">
        <v>137</v>
      </c>
      <c r="BA12" s="16" t="s">
        <v>137</v>
      </c>
      <c r="BB12" s="16" t="s">
        <v>137</v>
      </c>
      <c r="BC12" s="16">
        <v>0.269541526732825</v>
      </c>
      <c r="BD12" s="16">
        <v>0.23230556577123099</v>
      </c>
      <c r="BE12" s="16">
        <v>0.32026248530130003</v>
      </c>
      <c r="BF12" s="16"/>
      <c r="BG12" s="16">
        <v>0.23570918898284601</v>
      </c>
      <c r="BH12" s="16">
        <v>0.30268531411970301</v>
      </c>
      <c r="BI12" s="16">
        <v>0.170842657921813</v>
      </c>
      <c r="BJ12" s="16">
        <v>0.153896033742388</v>
      </c>
      <c r="BK12" s="16">
        <v>0.31923600715051698</v>
      </c>
      <c r="BL12" s="16">
        <v>0.23703333886826899</v>
      </c>
      <c r="BM12" s="16"/>
      <c r="BN12" s="16">
        <v>0.28561631067633902</v>
      </c>
      <c r="BO12" s="16">
        <v>0.25161405810487603</v>
      </c>
      <c r="BP12" s="16">
        <v>0.24432511275261801</v>
      </c>
      <c r="BQ12" s="16">
        <v>0.21203335386026301</v>
      </c>
      <c r="BR12" s="16">
        <v>0.23198650136289301</v>
      </c>
      <c r="BS12" s="16">
        <v>0.15860994781785001</v>
      </c>
      <c r="BT12" s="16"/>
      <c r="BU12" s="16">
        <v>0.222577664896104</v>
      </c>
      <c r="BV12" s="16">
        <v>0.27096115310970198</v>
      </c>
      <c r="BW12" s="16"/>
      <c r="BX12" s="16">
        <v>0.215083817661958</v>
      </c>
      <c r="BY12" s="16">
        <v>0.25900060937487601</v>
      </c>
      <c r="BZ12" s="16"/>
      <c r="CA12" s="16">
        <v>0.238161370709078</v>
      </c>
      <c r="CB12" s="16">
        <v>0.23125347161481399</v>
      </c>
    </row>
    <row r="13" spans="2:80" x14ac:dyDescent="0.35">
      <c r="B13" s="17" t="s">
        <v>337</v>
      </c>
      <c r="C13" s="16">
        <v>0.44892612033165402</v>
      </c>
      <c r="D13" s="16">
        <v>0.43318128421285801</v>
      </c>
      <c r="E13" s="16">
        <v>0.46219331859425</v>
      </c>
      <c r="F13" s="16"/>
      <c r="G13" s="16">
        <v>0.43959638909945897</v>
      </c>
      <c r="H13" s="16">
        <v>0.43125247648075599</v>
      </c>
      <c r="I13" s="16">
        <v>0.45546791162508199</v>
      </c>
      <c r="J13" s="16"/>
      <c r="K13" s="16">
        <v>0.47283300647785698</v>
      </c>
      <c r="L13" s="16">
        <v>0.378526600459544</v>
      </c>
      <c r="M13" s="16">
        <v>0.41990816221219801</v>
      </c>
      <c r="N13" s="16">
        <v>0.50702607367371999</v>
      </c>
      <c r="O13" s="16"/>
      <c r="P13" s="16">
        <v>0.435661481284083</v>
      </c>
      <c r="Q13" s="16">
        <v>0.52610737262683904</v>
      </c>
      <c r="R13" s="16">
        <v>0.49624256660066302</v>
      </c>
      <c r="S13" s="16">
        <v>0.41747039091551902</v>
      </c>
      <c r="T13" s="16">
        <v>0.53709847370207597</v>
      </c>
      <c r="U13" s="16">
        <v>0.51065484824625496</v>
      </c>
      <c r="V13" s="16">
        <v>0.42530253975389398</v>
      </c>
      <c r="W13" s="16">
        <v>0.31439546085002801</v>
      </c>
      <c r="X13" s="16">
        <v>0.40737814570229403</v>
      </c>
      <c r="Y13" s="16">
        <v>0.358418941903484</v>
      </c>
      <c r="Z13" s="16">
        <v>0.43279496852125099</v>
      </c>
      <c r="AA13" s="16">
        <v>0.45119569121959002</v>
      </c>
      <c r="AB13" s="16"/>
      <c r="AC13" s="16">
        <v>0.439268463453796</v>
      </c>
      <c r="AD13" s="16">
        <v>0.46083292188584402</v>
      </c>
      <c r="AE13" s="16">
        <v>0.39754291229462702</v>
      </c>
      <c r="AF13" s="16">
        <v>0.55899731668114305</v>
      </c>
      <c r="AG13" s="16"/>
      <c r="AH13" s="16">
        <v>0.43708476109731698</v>
      </c>
      <c r="AI13" s="16">
        <v>0.44907773580921401</v>
      </c>
      <c r="AJ13" s="16">
        <v>0.41618089840283301</v>
      </c>
      <c r="AK13" s="16">
        <v>0.54047991693269004</v>
      </c>
      <c r="AL13" s="16"/>
      <c r="AM13" s="16">
        <v>0.445182180728869</v>
      </c>
      <c r="AN13" s="16">
        <v>0.45305603131788502</v>
      </c>
      <c r="AO13" s="16">
        <v>0.52941978216071905</v>
      </c>
      <c r="AP13" s="16"/>
      <c r="AQ13" s="16">
        <v>0.447407550871533</v>
      </c>
      <c r="AR13" s="16">
        <v>0.43697986608093098</v>
      </c>
      <c r="AS13" s="16">
        <v>0.56758092282351902</v>
      </c>
      <c r="AT13" s="16">
        <v>0.46140063801612002</v>
      </c>
      <c r="AU13" s="16">
        <v>0.47427912249805998</v>
      </c>
      <c r="AV13" s="16"/>
      <c r="AW13" s="16">
        <v>0.47348900151515899</v>
      </c>
      <c r="AX13" s="16">
        <v>0.44626151745660803</v>
      </c>
      <c r="AY13" s="16">
        <v>0.44626151745660803</v>
      </c>
      <c r="AZ13" s="16" t="s">
        <v>137</v>
      </c>
      <c r="BA13" s="16" t="s">
        <v>137</v>
      </c>
      <c r="BB13" s="16" t="s">
        <v>137</v>
      </c>
      <c r="BC13" s="16">
        <v>0.56257110141103095</v>
      </c>
      <c r="BD13" s="16">
        <v>0.58241883945408901</v>
      </c>
      <c r="BE13" s="16">
        <v>0.57783729465014899</v>
      </c>
      <c r="BF13" s="16"/>
      <c r="BG13" s="16">
        <v>0.453807590325497</v>
      </c>
      <c r="BH13" s="16">
        <v>0.37962794997038002</v>
      </c>
      <c r="BI13" s="16">
        <v>0.43060677653980201</v>
      </c>
      <c r="BJ13" s="16">
        <v>0.50857021917313405</v>
      </c>
      <c r="BK13" s="16">
        <v>0.320549196528709</v>
      </c>
      <c r="BL13" s="16">
        <v>0.76296666113173095</v>
      </c>
      <c r="BM13" s="16"/>
      <c r="BN13" s="16">
        <v>0.37230006975004099</v>
      </c>
      <c r="BO13" s="16">
        <v>0.44704521442572498</v>
      </c>
      <c r="BP13" s="16">
        <v>0.37269908464555901</v>
      </c>
      <c r="BQ13" s="16">
        <v>0.478156219645547</v>
      </c>
      <c r="BR13" s="16">
        <v>0.45615943309531898</v>
      </c>
      <c r="BS13" s="16">
        <v>0.55913747044694395</v>
      </c>
      <c r="BT13" s="16"/>
      <c r="BU13" s="16">
        <v>0.448018392982794</v>
      </c>
      <c r="BV13" s="16">
        <v>0.45125538776126101</v>
      </c>
      <c r="BW13" s="16"/>
      <c r="BX13" s="16">
        <v>0.47707175569170901</v>
      </c>
      <c r="BY13" s="16">
        <v>0.41838385452632199</v>
      </c>
      <c r="BZ13" s="16"/>
      <c r="CA13" s="16">
        <v>0.47343689188513599</v>
      </c>
      <c r="CB13" s="16">
        <v>0.41781744805762999</v>
      </c>
    </row>
    <row r="14" spans="2:80" x14ac:dyDescent="0.35">
      <c r="B14" s="17" t="s">
        <v>98</v>
      </c>
      <c r="C14" s="16">
        <v>2.1663958460237099E-2</v>
      </c>
      <c r="D14" s="16">
        <v>1.0408706268965799E-2</v>
      </c>
      <c r="E14" s="16">
        <v>3.11480624032981E-2</v>
      </c>
      <c r="F14" s="16"/>
      <c r="G14" s="16">
        <v>2.4719496494739299E-2</v>
      </c>
      <c r="H14" s="16">
        <v>2.9525407761536001E-2</v>
      </c>
      <c r="I14" s="16">
        <v>1.8843812909600799E-2</v>
      </c>
      <c r="J14" s="16"/>
      <c r="K14" s="16">
        <v>6.8263016247413696E-3</v>
      </c>
      <c r="L14" s="16">
        <v>2.4095908200626601E-2</v>
      </c>
      <c r="M14" s="16">
        <v>5.1642182547358702E-2</v>
      </c>
      <c r="N14" s="16">
        <v>2.5002171153999199E-2</v>
      </c>
      <c r="O14" s="16"/>
      <c r="P14" s="16">
        <v>5.56636065419535E-2</v>
      </c>
      <c r="Q14" s="16">
        <v>0</v>
      </c>
      <c r="R14" s="16">
        <v>1.9986843508470801E-2</v>
      </c>
      <c r="S14" s="16">
        <v>1.5782589421677401E-2</v>
      </c>
      <c r="T14" s="16">
        <v>2.7295372652760799E-2</v>
      </c>
      <c r="U14" s="16">
        <v>0</v>
      </c>
      <c r="V14" s="16">
        <v>3.8285717847552601E-2</v>
      </c>
      <c r="W14" s="16">
        <v>0</v>
      </c>
      <c r="X14" s="16">
        <v>3.7919707657013503E-2</v>
      </c>
      <c r="Y14" s="16">
        <v>1.8278300885861701E-2</v>
      </c>
      <c r="Z14" s="16">
        <v>0</v>
      </c>
      <c r="AA14" s="16">
        <v>0</v>
      </c>
      <c r="AB14" s="16"/>
      <c r="AC14" s="16">
        <v>4.3880741435487099E-2</v>
      </c>
      <c r="AD14" s="16">
        <v>7.7348927677098698E-3</v>
      </c>
      <c r="AE14" s="16">
        <v>1.10858065365787E-2</v>
      </c>
      <c r="AF14" s="16">
        <v>2.5710785600004699E-2</v>
      </c>
      <c r="AG14" s="16"/>
      <c r="AH14" s="16">
        <v>2.9513045800372201E-2</v>
      </c>
      <c r="AI14" s="16">
        <v>1.56032755547131E-2</v>
      </c>
      <c r="AJ14" s="16">
        <v>0</v>
      </c>
      <c r="AK14" s="16">
        <v>0</v>
      </c>
      <c r="AL14" s="16"/>
      <c r="AM14" s="16">
        <v>3.3899301448276201E-2</v>
      </c>
      <c r="AN14" s="16">
        <v>4.0126024474899302E-3</v>
      </c>
      <c r="AO14" s="16">
        <v>2.9339895009159699E-2</v>
      </c>
      <c r="AP14" s="16"/>
      <c r="AQ14" s="16">
        <v>2.08618529345037E-2</v>
      </c>
      <c r="AR14" s="16">
        <v>8.1634587870885109E-3</v>
      </c>
      <c r="AS14" s="16">
        <v>0</v>
      </c>
      <c r="AT14" s="16">
        <v>6.9517691832965606E-2</v>
      </c>
      <c r="AU14" s="16">
        <v>0</v>
      </c>
      <c r="AV14" s="16"/>
      <c r="AW14" s="16">
        <v>4.7002119855646902E-2</v>
      </c>
      <c r="AX14" s="16">
        <v>1.6444135234804601E-2</v>
      </c>
      <c r="AY14" s="16">
        <v>1.6444135234804601E-2</v>
      </c>
      <c r="AZ14" s="16" t="s">
        <v>137</v>
      </c>
      <c r="BA14" s="16" t="s">
        <v>137</v>
      </c>
      <c r="BB14" s="16" t="s">
        <v>137</v>
      </c>
      <c r="BC14" s="16">
        <v>7.0919614915087401E-2</v>
      </c>
      <c r="BD14" s="16">
        <v>0</v>
      </c>
      <c r="BE14" s="16">
        <v>0.101900220048551</v>
      </c>
      <c r="BF14" s="16"/>
      <c r="BG14" s="16">
        <v>1.9154239375255701E-2</v>
      </c>
      <c r="BH14" s="16">
        <v>0</v>
      </c>
      <c r="BI14" s="16">
        <v>9.5962501702594599E-2</v>
      </c>
      <c r="BJ14" s="16">
        <v>5.2670166996896299E-2</v>
      </c>
      <c r="BK14" s="16">
        <v>0</v>
      </c>
      <c r="BL14" s="16">
        <v>0</v>
      </c>
      <c r="BM14" s="16"/>
      <c r="BN14" s="16">
        <v>1.8094716899607101E-2</v>
      </c>
      <c r="BO14" s="16">
        <v>4.9968532406827797E-2</v>
      </c>
      <c r="BP14" s="16">
        <v>3.7473834223416803E-2</v>
      </c>
      <c r="BQ14" s="16">
        <v>0</v>
      </c>
      <c r="BR14" s="16">
        <v>0</v>
      </c>
      <c r="BS14" s="16">
        <v>0</v>
      </c>
      <c r="BT14" s="16"/>
      <c r="BU14" s="16">
        <v>2.3243495684673501E-2</v>
      </c>
      <c r="BV14" s="16">
        <v>1.7610797987155501E-2</v>
      </c>
      <c r="BW14" s="16"/>
      <c r="BX14" s="16">
        <v>2.1641725860028899E-2</v>
      </c>
      <c r="BY14" s="16">
        <v>2.1688084189729999E-2</v>
      </c>
      <c r="BZ14" s="16"/>
      <c r="CA14" s="16">
        <v>2.53665938414935E-2</v>
      </c>
      <c r="CB14" s="16">
        <v>1.71505745556743E-2</v>
      </c>
    </row>
    <row r="15" spans="2:80" x14ac:dyDescent="0.35">
      <c r="B15" s="17" t="s">
        <v>338</v>
      </c>
      <c r="C15" s="19">
        <v>0.10760105410874</v>
      </c>
      <c r="D15" s="19">
        <v>0.103054842504556</v>
      </c>
      <c r="E15" s="19">
        <v>0.11143186506423999</v>
      </c>
      <c r="F15" s="19"/>
      <c r="G15" s="19">
        <v>0</v>
      </c>
      <c r="H15" s="19">
        <v>0.14000947815582501</v>
      </c>
      <c r="I15" s="19">
        <v>0.105828905112254</v>
      </c>
      <c r="J15" s="19"/>
      <c r="K15" s="19">
        <v>0.112033899255522</v>
      </c>
      <c r="L15" s="19">
        <v>0.144384580426207</v>
      </c>
      <c r="M15" s="19">
        <v>9.1917932579808098E-2</v>
      </c>
      <c r="N15" s="19">
        <v>6.7404716302316495E-2</v>
      </c>
      <c r="O15" s="19"/>
      <c r="P15" s="19">
        <v>0.10901899239755</v>
      </c>
      <c r="Q15" s="19">
        <v>0.16261491955281099</v>
      </c>
      <c r="R15" s="19">
        <v>7.5716343895371699E-2</v>
      </c>
      <c r="S15" s="19">
        <v>5.7927673908313999E-2</v>
      </c>
      <c r="T15" s="19">
        <v>7.8397660093369903E-2</v>
      </c>
      <c r="U15" s="19">
        <v>0.128686298591944</v>
      </c>
      <c r="V15" s="19">
        <v>8.1250416896368902E-2</v>
      </c>
      <c r="W15" s="19">
        <v>0.14389446737800701</v>
      </c>
      <c r="X15" s="19">
        <v>9.9555186186748398E-2</v>
      </c>
      <c r="Y15" s="19">
        <v>0.11561840497720501</v>
      </c>
      <c r="Z15" s="19">
        <v>0.15687041660574499</v>
      </c>
      <c r="AA15" s="19">
        <v>0.11489968148817099</v>
      </c>
      <c r="AB15" s="19"/>
      <c r="AC15" s="19">
        <v>0.131459220466668</v>
      </c>
      <c r="AD15" s="19">
        <v>9.99897788607777E-2</v>
      </c>
      <c r="AE15" s="19">
        <v>0.119415198978905</v>
      </c>
      <c r="AF15" s="19">
        <v>0.111892731605792</v>
      </c>
      <c r="AG15" s="19"/>
      <c r="AH15" s="19">
        <v>0.100906155458496</v>
      </c>
      <c r="AI15" s="19">
        <v>0.10624994774271</v>
      </c>
      <c r="AJ15" s="19">
        <v>0.184635183930251</v>
      </c>
      <c r="AK15" s="19">
        <v>8.8036891360812802E-2</v>
      </c>
      <c r="AL15" s="19"/>
      <c r="AM15" s="19">
        <v>0.11643319637817701</v>
      </c>
      <c r="AN15" s="19">
        <v>0.104635837373241</v>
      </c>
      <c r="AO15" s="19">
        <v>2.7602966723538899E-2</v>
      </c>
      <c r="AP15" s="19"/>
      <c r="AQ15" s="19">
        <v>9.9129323323582402E-2</v>
      </c>
      <c r="AR15" s="19">
        <v>0.101900413894075</v>
      </c>
      <c r="AS15" s="19">
        <v>0.16352525506936499</v>
      </c>
      <c r="AT15" s="19">
        <v>0</v>
      </c>
      <c r="AU15" s="19">
        <v>7.8112592391883201E-2</v>
      </c>
      <c r="AV15" s="19"/>
      <c r="AW15" s="19">
        <v>9.4732561827467199E-2</v>
      </c>
      <c r="AX15" s="19">
        <v>9.9180826436580105E-2</v>
      </c>
      <c r="AY15" s="19">
        <v>9.9180826436580105E-2</v>
      </c>
      <c r="AZ15" s="19" t="s">
        <v>137</v>
      </c>
      <c r="BA15" s="19" t="s">
        <v>137</v>
      </c>
      <c r="BB15" s="19" t="s">
        <v>137</v>
      </c>
      <c r="BC15" s="19">
        <v>0</v>
      </c>
      <c r="BD15" s="19">
        <v>0.10007231863185601</v>
      </c>
      <c r="BE15" s="19">
        <v>0</v>
      </c>
      <c r="BF15" s="19"/>
      <c r="BG15" s="19">
        <v>0.116103787742155</v>
      </c>
      <c r="BH15" s="19">
        <v>0.104697002938682</v>
      </c>
      <c r="BI15" s="19">
        <v>5.7653708095980798E-2</v>
      </c>
      <c r="BJ15" s="19">
        <v>2.3403559635963599E-2</v>
      </c>
      <c r="BK15" s="19">
        <v>0.154057038837214</v>
      </c>
      <c r="BL15" s="19">
        <v>0</v>
      </c>
      <c r="BM15" s="19"/>
      <c r="BN15" s="19">
        <v>8.3642234115563999E-2</v>
      </c>
      <c r="BO15" s="19">
        <v>9.8842882597109702E-2</v>
      </c>
      <c r="BP15" s="19">
        <v>0.125897793074736</v>
      </c>
      <c r="BQ15" s="19">
        <v>9.4375469630807604E-2</v>
      </c>
      <c r="BR15" s="19">
        <v>0.123241621005765</v>
      </c>
      <c r="BS15" s="19">
        <v>0.18243025213258199</v>
      </c>
      <c r="BT15" s="19"/>
      <c r="BU15" s="19">
        <v>0.120531555336027</v>
      </c>
      <c r="BV15" s="19">
        <v>7.4420831660820502E-2</v>
      </c>
      <c r="BW15" s="19"/>
      <c r="BX15" s="19">
        <v>0.10175629039237299</v>
      </c>
      <c r="BY15" s="19">
        <v>0.11394350560116601</v>
      </c>
      <c r="BZ15" s="19"/>
      <c r="CA15" s="19">
        <v>8.8645306343460004E-2</v>
      </c>
      <c r="CB15" s="19">
        <v>0.13241118100151</v>
      </c>
    </row>
    <row r="16" spans="2:80" x14ac:dyDescent="0.35">
      <c r="B16" s="17" t="s">
        <v>339</v>
      </c>
      <c r="C16" s="19">
        <v>0.68507162159773205</v>
      </c>
      <c r="D16" s="19">
        <v>0.70434822596220203</v>
      </c>
      <c r="E16" s="19">
        <v>0.66882842096970296</v>
      </c>
      <c r="F16" s="19"/>
      <c r="G16" s="19">
        <v>0.81625361834517496</v>
      </c>
      <c r="H16" s="19">
        <v>0.65251760244399704</v>
      </c>
      <c r="I16" s="19">
        <v>0.684958199513378</v>
      </c>
      <c r="J16" s="19"/>
      <c r="K16" s="19">
        <v>0.71189919246019595</v>
      </c>
      <c r="L16" s="19">
        <v>0.64273975881539303</v>
      </c>
      <c r="M16" s="19">
        <v>0.63615688598083098</v>
      </c>
      <c r="N16" s="19">
        <v>0.71834104029262602</v>
      </c>
      <c r="O16" s="19"/>
      <c r="P16" s="19">
        <v>0.650887291478915</v>
      </c>
      <c r="Q16" s="19">
        <v>0.72498688379232901</v>
      </c>
      <c r="R16" s="19">
        <v>0.77258665389414205</v>
      </c>
      <c r="S16" s="19">
        <v>0.69156784823027095</v>
      </c>
      <c r="T16" s="19">
        <v>0.71737915494043702</v>
      </c>
      <c r="U16" s="19">
        <v>0.75270311716812099</v>
      </c>
      <c r="V16" s="19">
        <v>0.63408868989407297</v>
      </c>
      <c r="W16" s="19">
        <v>0.63194644781472697</v>
      </c>
      <c r="X16" s="19">
        <v>0.64063043986208201</v>
      </c>
      <c r="Y16" s="19">
        <v>0.57239797354641697</v>
      </c>
      <c r="Z16" s="19">
        <v>0.71246699286793502</v>
      </c>
      <c r="AA16" s="19">
        <v>0.78458942620154604</v>
      </c>
      <c r="AB16" s="19"/>
      <c r="AC16" s="19">
        <v>0.64710715437781596</v>
      </c>
      <c r="AD16" s="19">
        <v>0.701528726512888</v>
      </c>
      <c r="AE16" s="19">
        <v>0.71897738135235201</v>
      </c>
      <c r="AF16" s="19">
        <v>0.72121669934265598</v>
      </c>
      <c r="AG16" s="19"/>
      <c r="AH16" s="19">
        <v>0.66750814408834103</v>
      </c>
      <c r="AI16" s="19">
        <v>0.69872507894469904</v>
      </c>
      <c r="AJ16" s="19">
        <v>0.67660417763729097</v>
      </c>
      <c r="AK16" s="19">
        <v>0.82533788704341304</v>
      </c>
      <c r="AL16" s="19"/>
      <c r="AM16" s="19">
        <v>0.64913049051544003</v>
      </c>
      <c r="AN16" s="19">
        <v>0.71882200937570595</v>
      </c>
      <c r="AO16" s="19">
        <v>0.81811479793654696</v>
      </c>
      <c r="AP16" s="19"/>
      <c r="AQ16" s="19">
        <v>0.68017421086236896</v>
      </c>
      <c r="AR16" s="19">
        <v>0.70363755592855504</v>
      </c>
      <c r="AS16" s="19">
        <v>0.67221135919378405</v>
      </c>
      <c r="AT16" s="19">
        <v>0.79709283319934698</v>
      </c>
      <c r="AU16" s="19">
        <v>0.79909984980499205</v>
      </c>
      <c r="AV16" s="19"/>
      <c r="AW16" s="19">
        <v>0.63368193407205298</v>
      </c>
      <c r="AX16" s="19">
        <v>0.70264600593757398</v>
      </c>
      <c r="AY16" s="19">
        <v>0.70264600593757398</v>
      </c>
      <c r="AZ16" s="19" t="s">
        <v>137</v>
      </c>
      <c r="BA16" s="19" t="s">
        <v>137</v>
      </c>
      <c r="BB16" s="19" t="s">
        <v>137</v>
      </c>
      <c r="BC16" s="19">
        <v>0.832112628143855</v>
      </c>
      <c r="BD16" s="19">
        <v>0.81472440522531997</v>
      </c>
      <c r="BE16" s="19">
        <v>0.89809977995144896</v>
      </c>
      <c r="BF16" s="19"/>
      <c r="BG16" s="19">
        <v>0.68951677930834199</v>
      </c>
      <c r="BH16" s="19">
        <v>0.68231326409008297</v>
      </c>
      <c r="BI16" s="19">
        <v>0.60144943446161503</v>
      </c>
      <c r="BJ16" s="19">
        <v>0.66246625291552197</v>
      </c>
      <c r="BK16" s="19">
        <v>0.63978520367922698</v>
      </c>
      <c r="BL16" s="19">
        <v>1</v>
      </c>
      <c r="BM16" s="19"/>
      <c r="BN16" s="19">
        <v>0.65791638042638101</v>
      </c>
      <c r="BO16" s="19">
        <v>0.69865927253060001</v>
      </c>
      <c r="BP16" s="19">
        <v>0.61702419739817604</v>
      </c>
      <c r="BQ16" s="19">
        <v>0.69018957350581001</v>
      </c>
      <c r="BR16" s="19">
        <v>0.68814593445821204</v>
      </c>
      <c r="BS16" s="19">
        <v>0.71774741826479405</v>
      </c>
      <c r="BT16" s="19"/>
      <c r="BU16" s="19">
        <v>0.67059605787889798</v>
      </c>
      <c r="BV16" s="19">
        <v>0.72221654087096299</v>
      </c>
      <c r="BW16" s="19"/>
      <c r="BX16" s="19">
        <v>0.69215557335366695</v>
      </c>
      <c r="BY16" s="19">
        <v>0.677384463901198</v>
      </c>
      <c r="BZ16" s="19"/>
      <c r="CA16" s="19">
        <v>0.71159826259421399</v>
      </c>
      <c r="CB16" s="19">
        <v>0.64907091967244401</v>
      </c>
    </row>
    <row r="17" spans="2:80" x14ac:dyDescent="0.35">
      <c r="B17" s="17" t="s">
        <v>110</v>
      </c>
      <c r="C17" s="20">
        <v>-0.57747056748899195</v>
      </c>
      <c r="D17" s="20">
        <v>-0.60129338345764605</v>
      </c>
      <c r="E17" s="20">
        <v>-0.557396555905462</v>
      </c>
      <c r="F17" s="20"/>
      <c r="G17" s="20">
        <v>-0.81625361834517496</v>
      </c>
      <c r="H17" s="20">
        <v>-0.51250812428817205</v>
      </c>
      <c r="I17" s="20">
        <v>-0.57912929440112504</v>
      </c>
      <c r="J17" s="20"/>
      <c r="K17" s="20">
        <v>-0.59986529320467397</v>
      </c>
      <c r="L17" s="20">
        <v>-0.49835517838918603</v>
      </c>
      <c r="M17" s="20">
        <v>-0.54423895340102302</v>
      </c>
      <c r="N17" s="20">
        <v>-0.65093632399030998</v>
      </c>
      <c r="O17" s="20"/>
      <c r="P17" s="20">
        <v>-0.54186829908136502</v>
      </c>
      <c r="Q17" s="20">
        <v>-0.56237196423951796</v>
      </c>
      <c r="R17" s="20">
        <v>-0.69687030999876998</v>
      </c>
      <c r="S17" s="20">
        <v>-0.63364017432195696</v>
      </c>
      <c r="T17" s="20">
        <v>-0.63898149484706801</v>
      </c>
      <c r="U17" s="20">
        <v>-0.62401681857617797</v>
      </c>
      <c r="V17" s="20">
        <v>-0.55283827299770405</v>
      </c>
      <c r="W17" s="20">
        <v>-0.48805198043671999</v>
      </c>
      <c r="X17" s="20">
        <v>-0.54107525367533404</v>
      </c>
      <c r="Y17" s="20">
        <v>-0.45677956856921098</v>
      </c>
      <c r="Z17" s="20">
        <v>-0.55559657626218995</v>
      </c>
      <c r="AA17" s="20">
        <v>-0.66968974471337495</v>
      </c>
      <c r="AB17" s="20"/>
      <c r="AC17" s="20">
        <v>-0.51564793391114705</v>
      </c>
      <c r="AD17" s="20">
        <v>-0.60153894765211002</v>
      </c>
      <c r="AE17" s="20">
        <v>-0.59956218237344705</v>
      </c>
      <c r="AF17" s="20">
        <v>-0.60932396773686404</v>
      </c>
      <c r="AG17" s="20"/>
      <c r="AH17" s="20">
        <v>-0.56660198862984501</v>
      </c>
      <c r="AI17" s="20">
        <v>-0.59247513120198902</v>
      </c>
      <c r="AJ17" s="20">
        <v>-0.491968993707041</v>
      </c>
      <c r="AK17" s="20">
        <v>-0.73730099568260099</v>
      </c>
      <c r="AL17" s="20"/>
      <c r="AM17" s="20">
        <v>-0.53269729413726297</v>
      </c>
      <c r="AN17" s="20">
        <v>-0.61418617200246495</v>
      </c>
      <c r="AO17" s="20">
        <v>-0.79051183121300805</v>
      </c>
      <c r="AP17" s="20"/>
      <c r="AQ17" s="20">
        <v>-0.58104488753878603</v>
      </c>
      <c r="AR17" s="20">
        <v>-0.60173714203448003</v>
      </c>
      <c r="AS17" s="20">
        <v>-0.50868610412441795</v>
      </c>
      <c r="AT17" s="20">
        <v>-0.79709283319934698</v>
      </c>
      <c r="AU17" s="20">
        <v>-0.72098725741310898</v>
      </c>
      <c r="AV17" s="20"/>
      <c r="AW17" s="20">
        <v>-0.53894937224458594</v>
      </c>
      <c r="AX17" s="20">
        <v>-0.60346517950099399</v>
      </c>
      <c r="AY17" s="20">
        <v>-0.60346517950099399</v>
      </c>
      <c r="AZ17" s="20" t="s">
        <v>137</v>
      </c>
      <c r="BA17" s="20" t="s">
        <v>137</v>
      </c>
      <c r="BB17" s="20" t="s">
        <v>137</v>
      </c>
      <c r="BC17" s="20">
        <v>-0.832112628143855</v>
      </c>
      <c r="BD17" s="20">
        <v>-0.71465208659346302</v>
      </c>
      <c r="BE17" s="20">
        <v>-0.89809977995144896</v>
      </c>
      <c r="BF17" s="20"/>
      <c r="BG17" s="20">
        <v>-0.57341299156618697</v>
      </c>
      <c r="BH17" s="20">
        <v>-0.57761626115140097</v>
      </c>
      <c r="BI17" s="20">
        <v>-0.543795726365634</v>
      </c>
      <c r="BJ17" s="20">
        <v>-0.639062693279558</v>
      </c>
      <c r="BK17" s="20">
        <v>-0.48572816484201298</v>
      </c>
      <c r="BL17" s="20">
        <v>-1</v>
      </c>
      <c r="BM17" s="20"/>
      <c r="BN17" s="20">
        <v>-0.57427414631081697</v>
      </c>
      <c r="BO17" s="20">
        <v>-0.59981638993348996</v>
      </c>
      <c r="BP17" s="20">
        <v>-0.49112640432344001</v>
      </c>
      <c r="BQ17" s="20">
        <v>-0.595814103875002</v>
      </c>
      <c r="BR17" s="20">
        <v>-0.56490431345244696</v>
      </c>
      <c r="BS17" s="20">
        <v>-0.53531716613221203</v>
      </c>
      <c r="BT17" s="20"/>
      <c r="BU17" s="20">
        <v>-0.55006450254287098</v>
      </c>
      <c r="BV17" s="20">
        <v>-0.64779570921014196</v>
      </c>
      <c r="BW17" s="20"/>
      <c r="BX17" s="20">
        <v>-0.59039928296129396</v>
      </c>
      <c r="BY17" s="20">
        <v>-0.56344095830003205</v>
      </c>
      <c r="BZ17" s="20"/>
      <c r="CA17" s="20">
        <v>-0.62295295625075398</v>
      </c>
      <c r="CB17" s="20">
        <v>-0.51665973867093395</v>
      </c>
    </row>
    <row r="18" spans="2:80" x14ac:dyDescent="0.35">
      <c r="B18" s="15" t="s">
        <v>501</v>
      </c>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B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344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333</v>
      </c>
      <c r="C9" s="16">
        <v>1.59453744032708E-2</v>
      </c>
      <c r="D9" s="16">
        <v>1.72086037088785E-2</v>
      </c>
      <c r="E9" s="16">
        <v>1.48809293038003E-2</v>
      </c>
      <c r="F9" s="16"/>
      <c r="G9" s="16">
        <v>0</v>
      </c>
      <c r="H9" s="16">
        <v>1.30031755234632E-2</v>
      </c>
      <c r="I9" s="16">
        <v>1.8214282805461699E-2</v>
      </c>
      <c r="J9" s="16"/>
      <c r="K9" s="16">
        <v>1.5985007034957598E-2</v>
      </c>
      <c r="L9" s="16">
        <v>1.1047277338208299E-2</v>
      </c>
      <c r="M9" s="16">
        <v>1.3694686894907999E-2</v>
      </c>
      <c r="N9" s="16">
        <v>2.28384901158433E-2</v>
      </c>
      <c r="O9" s="16"/>
      <c r="P9" s="16">
        <v>1.9531064860116801E-2</v>
      </c>
      <c r="Q9" s="16">
        <v>2.64824567686061E-2</v>
      </c>
      <c r="R9" s="16">
        <v>1.8175094127488401E-2</v>
      </c>
      <c r="S9" s="16">
        <v>0</v>
      </c>
      <c r="T9" s="16">
        <v>0</v>
      </c>
      <c r="U9" s="16">
        <v>2.2106462900717098E-2</v>
      </c>
      <c r="V9" s="16">
        <v>2.1835811044346402E-2</v>
      </c>
      <c r="W9" s="16">
        <v>0</v>
      </c>
      <c r="X9" s="16">
        <v>2.7069856029439301E-2</v>
      </c>
      <c r="Y9" s="16">
        <v>0</v>
      </c>
      <c r="Z9" s="16">
        <v>2.8402190202542699E-2</v>
      </c>
      <c r="AA9" s="16">
        <v>0</v>
      </c>
      <c r="AB9" s="16"/>
      <c r="AC9" s="16">
        <v>2.0445189888180899E-2</v>
      </c>
      <c r="AD9" s="16">
        <v>1.4123728992857699E-2</v>
      </c>
      <c r="AE9" s="16">
        <v>1.13896870888891E-2</v>
      </c>
      <c r="AF9" s="16">
        <v>1.6519025665293601E-2</v>
      </c>
      <c r="AG9" s="16"/>
      <c r="AH9" s="16">
        <v>1.6000882313050899E-2</v>
      </c>
      <c r="AI9" s="16">
        <v>6.37589761608793E-3</v>
      </c>
      <c r="AJ9" s="16">
        <v>1.52581721560492E-2</v>
      </c>
      <c r="AK9" s="16">
        <v>8.8036891360812802E-2</v>
      </c>
      <c r="AL9" s="16"/>
      <c r="AM9" s="16">
        <v>2.2977950688262899E-2</v>
      </c>
      <c r="AN9" s="16">
        <v>4.0935112221937098E-3</v>
      </c>
      <c r="AO9" s="16">
        <v>3.3540092162766599E-2</v>
      </c>
      <c r="AP9" s="16"/>
      <c r="AQ9" s="16">
        <v>1.5918640240108101E-2</v>
      </c>
      <c r="AR9" s="16">
        <v>2.8897375376138901E-2</v>
      </c>
      <c r="AS9" s="16">
        <v>0</v>
      </c>
      <c r="AT9" s="16">
        <v>0</v>
      </c>
      <c r="AU9" s="16">
        <v>3.0517850837912901E-2</v>
      </c>
      <c r="AV9" s="16"/>
      <c r="AW9" s="16">
        <v>4.6678847608586899E-2</v>
      </c>
      <c r="AX9" s="16">
        <v>7.2009464511632402E-3</v>
      </c>
      <c r="AY9" s="16">
        <v>7.2009464511632402E-3</v>
      </c>
      <c r="AZ9" s="16" t="s">
        <v>137</v>
      </c>
      <c r="BA9" s="16" t="s">
        <v>137</v>
      </c>
      <c r="BB9" s="16" t="s">
        <v>137</v>
      </c>
      <c r="BC9" s="16">
        <v>0</v>
      </c>
      <c r="BD9" s="16">
        <v>0</v>
      </c>
      <c r="BE9" s="16">
        <v>0</v>
      </c>
      <c r="BF9" s="16"/>
      <c r="BG9" s="16">
        <v>1.2999901393304101E-2</v>
      </c>
      <c r="BH9" s="16">
        <v>0</v>
      </c>
      <c r="BI9" s="16">
        <v>0</v>
      </c>
      <c r="BJ9" s="16">
        <v>3.7028102361590702E-2</v>
      </c>
      <c r="BK9" s="16">
        <v>6.5215210590901004E-2</v>
      </c>
      <c r="BL9" s="16">
        <v>0</v>
      </c>
      <c r="BM9" s="16"/>
      <c r="BN9" s="16">
        <v>0</v>
      </c>
      <c r="BO9" s="16">
        <v>1.70970019335723E-2</v>
      </c>
      <c r="BP9" s="16">
        <v>0</v>
      </c>
      <c r="BQ9" s="16">
        <v>2.8848635461022301E-2</v>
      </c>
      <c r="BR9" s="16">
        <v>8.6404079867421508E-3</v>
      </c>
      <c r="BS9" s="16">
        <v>3.29172049443648E-2</v>
      </c>
      <c r="BT9" s="16"/>
      <c r="BU9" s="16">
        <v>2.00222146154009E-2</v>
      </c>
      <c r="BV9" s="16">
        <v>5.4840270242807101E-3</v>
      </c>
      <c r="BW9" s="16"/>
      <c r="BX9" s="16">
        <v>1.98192537108846E-2</v>
      </c>
      <c r="BY9" s="16">
        <v>1.17416301993354E-2</v>
      </c>
      <c r="BZ9" s="16"/>
      <c r="CA9" s="16">
        <v>1.9783300424988499E-2</v>
      </c>
      <c r="CB9" s="16">
        <v>1.12163160426505E-2</v>
      </c>
    </row>
    <row r="10" spans="2:80" x14ac:dyDescent="0.35">
      <c r="B10" s="17" t="s">
        <v>334</v>
      </c>
      <c r="C10" s="16">
        <v>9.0035744166040099E-2</v>
      </c>
      <c r="D10" s="16">
        <v>0.10319305192424499</v>
      </c>
      <c r="E10" s="16">
        <v>7.8948895797912602E-2</v>
      </c>
      <c r="F10" s="16"/>
      <c r="G10" s="16">
        <v>2.4719496494739299E-2</v>
      </c>
      <c r="H10" s="16">
        <v>9.8582388599911405E-2</v>
      </c>
      <c r="I10" s="16">
        <v>9.2596737126938999E-2</v>
      </c>
      <c r="J10" s="16"/>
      <c r="K10" s="16">
        <v>4.1138730009801998E-2</v>
      </c>
      <c r="L10" s="16">
        <v>0.13039319469227401</v>
      </c>
      <c r="M10" s="16">
        <v>0.10114865312186599</v>
      </c>
      <c r="N10" s="16">
        <v>0.108978870255785</v>
      </c>
      <c r="O10" s="16"/>
      <c r="P10" s="16">
        <v>0.14716450836983999</v>
      </c>
      <c r="Q10" s="16">
        <v>9.6200197710536298E-2</v>
      </c>
      <c r="R10" s="16">
        <v>3.9973687016941498E-2</v>
      </c>
      <c r="S10" s="16">
        <v>0.104603039996242</v>
      </c>
      <c r="T10" s="16">
        <v>0.15533528536081201</v>
      </c>
      <c r="U10" s="16">
        <v>4.4212925801434197E-2</v>
      </c>
      <c r="V10" s="16">
        <v>4.0313274812980901E-2</v>
      </c>
      <c r="W10" s="16">
        <v>0.17639412294673301</v>
      </c>
      <c r="X10" s="16">
        <v>3.7919707657013503E-2</v>
      </c>
      <c r="Y10" s="16">
        <v>0.11742703623119299</v>
      </c>
      <c r="Z10" s="16">
        <v>9.0918172383633505E-2</v>
      </c>
      <c r="AA10" s="16">
        <v>0.10391692328318999</v>
      </c>
      <c r="AB10" s="16"/>
      <c r="AC10" s="16">
        <v>0.13622929656711999</v>
      </c>
      <c r="AD10" s="16">
        <v>8.4448223975477701E-2</v>
      </c>
      <c r="AE10" s="16">
        <v>7.0831098138119997E-2</v>
      </c>
      <c r="AF10" s="16">
        <v>1.5956303473022598E-2</v>
      </c>
      <c r="AG10" s="16"/>
      <c r="AH10" s="16">
        <v>0.114107508878455</v>
      </c>
      <c r="AI10" s="16">
        <v>6.9729746633577103E-2</v>
      </c>
      <c r="AJ10" s="16">
        <v>3.8558651952294298E-2</v>
      </c>
      <c r="AK10" s="16">
        <v>0</v>
      </c>
      <c r="AL10" s="16"/>
      <c r="AM10" s="16">
        <v>9.0635686964026893E-2</v>
      </c>
      <c r="AN10" s="16">
        <v>8.8353392618876606E-2</v>
      </c>
      <c r="AO10" s="16">
        <v>8.2738578490257397E-2</v>
      </c>
      <c r="AP10" s="16"/>
      <c r="AQ10" s="16">
        <v>9.2534926273333401E-2</v>
      </c>
      <c r="AR10" s="16">
        <v>8.9288389011580704E-2</v>
      </c>
      <c r="AS10" s="16">
        <v>6.9038708841613103E-2</v>
      </c>
      <c r="AT10" s="16">
        <v>0.16705170012059001</v>
      </c>
      <c r="AU10" s="16">
        <v>0.123786491786625</v>
      </c>
      <c r="AV10" s="16"/>
      <c r="AW10" s="16">
        <v>8.1844089068576598E-2</v>
      </c>
      <c r="AX10" s="16">
        <v>8.9891541528400995E-2</v>
      </c>
      <c r="AY10" s="16">
        <v>8.9891541528400995E-2</v>
      </c>
      <c r="AZ10" s="16" t="s">
        <v>137</v>
      </c>
      <c r="BA10" s="16" t="s">
        <v>137</v>
      </c>
      <c r="BB10" s="16" t="s">
        <v>137</v>
      </c>
      <c r="BC10" s="16">
        <v>9.4866790791139396E-2</v>
      </c>
      <c r="BD10" s="16">
        <v>9.2032144657298406E-2</v>
      </c>
      <c r="BE10" s="16">
        <v>0.209759606568655</v>
      </c>
      <c r="BF10" s="16"/>
      <c r="BG10" s="16">
        <v>8.5212488855347004E-2</v>
      </c>
      <c r="BH10" s="16">
        <v>0.10534281189723201</v>
      </c>
      <c r="BI10" s="16">
        <v>0.28941850499197702</v>
      </c>
      <c r="BJ10" s="16">
        <v>2.67754321378165E-2</v>
      </c>
      <c r="BK10" s="16">
        <v>9.8649161221512002E-2</v>
      </c>
      <c r="BL10" s="16">
        <v>0</v>
      </c>
      <c r="BM10" s="16"/>
      <c r="BN10" s="16">
        <v>0.110189507210049</v>
      </c>
      <c r="BO10" s="16">
        <v>0.11110121071785101</v>
      </c>
      <c r="BP10" s="16">
        <v>5.7471381327338499E-2</v>
      </c>
      <c r="BQ10" s="16">
        <v>6.8506601108525897E-2</v>
      </c>
      <c r="BR10" s="16">
        <v>6.6057596617558098E-2</v>
      </c>
      <c r="BS10" s="16">
        <v>0.12944673856745501</v>
      </c>
      <c r="BT10" s="16"/>
      <c r="BU10" s="16">
        <v>8.7787710957852594E-2</v>
      </c>
      <c r="BV10" s="16">
        <v>9.5804294093599598E-2</v>
      </c>
      <c r="BW10" s="16"/>
      <c r="BX10" s="16">
        <v>9.0251280753771201E-2</v>
      </c>
      <c r="BY10" s="16">
        <v>8.9801854411232798E-2</v>
      </c>
      <c r="BZ10" s="16"/>
      <c r="CA10" s="16">
        <v>0.11031771460148999</v>
      </c>
      <c r="CB10" s="16">
        <v>6.5089473333903705E-2</v>
      </c>
    </row>
    <row r="11" spans="2:80" x14ac:dyDescent="0.35">
      <c r="B11" s="17" t="s">
        <v>335</v>
      </c>
      <c r="C11" s="16">
        <v>0.122058850720959</v>
      </c>
      <c r="D11" s="16">
        <v>0.121738171293995</v>
      </c>
      <c r="E11" s="16">
        <v>0.122329067413223</v>
      </c>
      <c r="F11" s="16"/>
      <c r="G11" s="16">
        <v>0.162475063228606</v>
      </c>
      <c r="H11" s="16">
        <v>0.134360683952161</v>
      </c>
      <c r="I11" s="16">
        <v>0.114724466191489</v>
      </c>
      <c r="J11" s="16"/>
      <c r="K11" s="16">
        <v>0.109812988206718</v>
      </c>
      <c r="L11" s="16">
        <v>0.104370388574231</v>
      </c>
      <c r="M11" s="16">
        <v>0.15819059417008399</v>
      </c>
      <c r="N11" s="16">
        <v>0.14248303158629999</v>
      </c>
      <c r="O11" s="16"/>
      <c r="P11" s="16">
        <v>0.19588352268853401</v>
      </c>
      <c r="Q11" s="16">
        <v>5.43428729496062E-2</v>
      </c>
      <c r="R11" s="16">
        <v>0.130161013313006</v>
      </c>
      <c r="S11" s="16">
        <v>0.101200058070937</v>
      </c>
      <c r="T11" s="16">
        <v>0.17528740540865401</v>
      </c>
      <c r="U11" s="16">
        <v>8.0198613115873396E-2</v>
      </c>
      <c r="V11" s="16">
        <v>5.74701046560636E-2</v>
      </c>
      <c r="W11" s="16">
        <v>4.3292694655384899E-2</v>
      </c>
      <c r="X11" s="16">
        <v>0.117639563824136</v>
      </c>
      <c r="Y11" s="16">
        <v>0.201154487220431</v>
      </c>
      <c r="Z11" s="16">
        <v>0.128526789228535</v>
      </c>
      <c r="AA11" s="16">
        <v>0.21541057379845399</v>
      </c>
      <c r="AB11" s="16"/>
      <c r="AC11" s="16">
        <v>0.11357335504256</v>
      </c>
      <c r="AD11" s="16">
        <v>0.12482101605160401</v>
      </c>
      <c r="AE11" s="16">
        <v>0.114740232454658</v>
      </c>
      <c r="AF11" s="16">
        <v>0.104313648465546</v>
      </c>
      <c r="AG11" s="16"/>
      <c r="AH11" s="16">
        <v>0.120107880243077</v>
      </c>
      <c r="AI11" s="16">
        <v>0.14175572604037801</v>
      </c>
      <c r="AJ11" s="16">
        <v>0.10588542626872199</v>
      </c>
      <c r="AK11" s="16">
        <v>0</v>
      </c>
      <c r="AL11" s="16"/>
      <c r="AM11" s="16">
        <v>0.112994929068819</v>
      </c>
      <c r="AN11" s="16">
        <v>0.123449259399108</v>
      </c>
      <c r="AO11" s="16">
        <v>0.198843021439357</v>
      </c>
      <c r="AP11" s="16"/>
      <c r="AQ11" s="16">
        <v>0.112348437476795</v>
      </c>
      <c r="AR11" s="16">
        <v>8.3779021814857399E-2</v>
      </c>
      <c r="AS11" s="16">
        <v>0.154641988577395</v>
      </c>
      <c r="AT11" s="16">
        <v>6.9517691832965606E-2</v>
      </c>
      <c r="AU11" s="16">
        <v>0.184838607589009</v>
      </c>
      <c r="AV11" s="16"/>
      <c r="AW11" s="16">
        <v>0.116591484915004</v>
      </c>
      <c r="AX11" s="16">
        <v>9.9998413875479794E-2</v>
      </c>
      <c r="AY11" s="16">
        <v>9.9998413875479794E-2</v>
      </c>
      <c r="AZ11" s="16" t="s">
        <v>137</v>
      </c>
      <c r="BA11" s="16" t="s">
        <v>137</v>
      </c>
      <c r="BB11" s="16" t="s">
        <v>137</v>
      </c>
      <c r="BC11" s="16">
        <v>0.24327650921442301</v>
      </c>
      <c r="BD11" s="16">
        <v>7.7792626257998404E-2</v>
      </c>
      <c r="BE11" s="16">
        <v>0</v>
      </c>
      <c r="BF11" s="16"/>
      <c r="BG11" s="16">
        <v>0.120967701305983</v>
      </c>
      <c r="BH11" s="16">
        <v>0.164746686396538</v>
      </c>
      <c r="BI11" s="16">
        <v>0</v>
      </c>
      <c r="BJ11" s="16">
        <v>0.13330437042775301</v>
      </c>
      <c r="BK11" s="16">
        <v>0.105535610812741</v>
      </c>
      <c r="BL11" s="16">
        <v>0.23703333886826899</v>
      </c>
      <c r="BM11" s="16"/>
      <c r="BN11" s="16">
        <v>0.15308285807329899</v>
      </c>
      <c r="BO11" s="16">
        <v>0.127108825597645</v>
      </c>
      <c r="BP11" s="16">
        <v>0.10545483824603499</v>
      </c>
      <c r="BQ11" s="16">
        <v>7.8577250582397201E-2</v>
      </c>
      <c r="BR11" s="16">
        <v>0.145363579801391</v>
      </c>
      <c r="BS11" s="16">
        <v>0.15745081289070401</v>
      </c>
      <c r="BT11" s="16"/>
      <c r="BU11" s="16">
        <v>0.121561157945048</v>
      </c>
      <c r="BV11" s="16">
        <v>0.123335951795787</v>
      </c>
      <c r="BW11" s="16"/>
      <c r="BX11" s="16">
        <v>9.9805467636636405E-2</v>
      </c>
      <c r="BY11" s="16">
        <v>0.14620713277373601</v>
      </c>
      <c r="BZ11" s="16"/>
      <c r="CA11" s="16">
        <v>0.12638770098154001</v>
      </c>
      <c r="CB11" s="16">
        <v>0.117536345507028</v>
      </c>
    </row>
    <row r="12" spans="2:80" x14ac:dyDescent="0.35">
      <c r="B12" s="17" t="s">
        <v>336</v>
      </c>
      <c r="C12" s="16">
        <v>0.20574959757549699</v>
      </c>
      <c r="D12" s="16">
        <v>0.189740988976596</v>
      </c>
      <c r="E12" s="16">
        <v>0.219239060570695</v>
      </c>
      <c r="F12" s="16"/>
      <c r="G12" s="16">
        <v>0.222562348043914</v>
      </c>
      <c r="H12" s="16">
        <v>0.17672821795108501</v>
      </c>
      <c r="I12" s="16">
        <v>0.213857440158224</v>
      </c>
      <c r="J12" s="16"/>
      <c r="K12" s="16">
        <v>0.22097241013623001</v>
      </c>
      <c r="L12" s="16">
        <v>0.237244185240084</v>
      </c>
      <c r="M12" s="16">
        <v>0.19635973709155699</v>
      </c>
      <c r="N12" s="16">
        <v>0.15348818123184699</v>
      </c>
      <c r="O12" s="16"/>
      <c r="P12" s="16">
        <v>0.30970337133159498</v>
      </c>
      <c r="Q12" s="16">
        <v>0.193734081123285</v>
      </c>
      <c r="R12" s="16">
        <v>0.109478471807573</v>
      </c>
      <c r="S12" s="16">
        <v>0.20659508338125501</v>
      </c>
      <c r="T12" s="16">
        <v>0.15457588142005901</v>
      </c>
      <c r="U12" s="16">
        <v>0.20069400506273</v>
      </c>
      <c r="V12" s="16">
        <v>0.227330068359089</v>
      </c>
      <c r="W12" s="16">
        <v>0.13293637142360701</v>
      </c>
      <c r="X12" s="16">
        <v>0.186242885051907</v>
      </c>
      <c r="Y12" s="16">
        <v>0.17060050630587201</v>
      </c>
      <c r="Z12" s="16">
        <v>0.28165565805660903</v>
      </c>
      <c r="AA12" s="16">
        <v>0.33339373498195601</v>
      </c>
      <c r="AB12" s="16"/>
      <c r="AC12" s="16">
        <v>0.21681011667712599</v>
      </c>
      <c r="AD12" s="16">
        <v>0.21337487807143901</v>
      </c>
      <c r="AE12" s="16">
        <v>0.19277341447174201</v>
      </c>
      <c r="AF12" s="16">
        <v>0.23496898375955899</v>
      </c>
      <c r="AG12" s="16"/>
      <c r="AH12" s="16">
        <v>0.174856597160651</v>
      </c>
      <c r="AI12" s="16">
        <v>0.22478554690616201</v>
      </c>
      <c r="AJ12" s="16">
        <v>0.32976797154624599</v>
      </c>
      <c r="AK12" s="16">
        <v>0.33312194748586899</v>
      </c>
      <c r="AL12" s="16"/>
      <c r="AM12" s="16">
        <v>0.19168315728726101</v>
      </c>
      <c r="AN12" s="16">
        <v>0.226628669321912</v>
      </c>
      <c r="AO12" s="16">
        <v>0.122842606487143</v>
      </c>
      <c r="AP12" s="16"/>
      <c r="AQ12" s="16">
        <v>0.18459727429056499</v>
      </c>
      <c r="AR12" s="16">
        <v>0.26056509522802601</v>
      </c>
      <c r="AS12" s="16">
        <v>0.198490394666126</v>
      </c>
      <c r="AT12" s="16">
        <v>0.29651299141475701</v>
      </c>
      <c r="AU12" s="16">
        <v>0.206854929093855</v>
      </c>
      <c r="AV12" s="16"/>
      <c r="AW12" s="16">
        <v>0.14042053471072399</v>
      </c>
      <c r="AX12" s="16">
        <v>0.24372466684465399</v>
      </c>
      <c r="AY12" s="16">
        <v>0.24372466684465399</v>
      </c>
      <c r="AZ12" s="16" t="s">
        <v>137</v>
      </c>
      <c r="BA12" s="16" t="s">
        <v>137</v>
      </c>
      <c r="BB12" s="16" t="s">
        <v>137</v>
      </c>
      <c r="BC12" s="16">
        <v>5.1482217450196301E-2</v>
      </c>
      <c r="BD12" s="16">
        <v>0.117846857298655</v>
      </c>
      <c r="BE12" s="16">
        <v>0.10941826099247901</v>
      </c>
      <c r="BF12" s="16"/>
      <c r="BG12" s="16">
        <v>0.20090823124311499</v>
      </c>
      <c r="BH12" s="16">
        <v>0.24831083544160901</v>
      </c>
      <c r="BI12" s="16">
        <v>0.24224853626718601</v>
      </c>
      <c r="BJ12" s="16">
        <v>0.132754393946039</v>
      </c>
      <c r="BK12" s="16">
        <v>0.32973251171088602</v>
      </c>
      <c r="BL12" s="16">
        <v>0</v>
      </c>
      <c r="BM12" s="16"/>
      <c r="BN12" s="16">
        <v>0.28703331487638001</v>
      </c>
      <c r="BO12" s="16">
        <v>0.17095643577153</v>
      </c>
      <c r="BP12" s="16">
        <v>0.26093967900932002</v>
      </c>
      <c r="BQ12" s="16">
        <v>0.22646085618685799</v>
      </c>
      <c r="BR12" s="16">
        <v>0.16379393846715301</v>
      </c>
      <c r="BS12" s="16">
        <v>0.18139172396129299</v>
      </c>
      <c r="BT12" s="16"/>
      <c r="BU12" s="16">
        <v>0.197073677153246</v>
      </c>
      <c r="BV12" s="16">
        <v>0.22801238263624099</v>
      </c>
      <c r="BW12" s="16"/>
      <c r="BX12" s="16">
        <v>0.20448616391229499</v>
      </c>
      <c r="BY12" s="16">
        <v>0.207120613943587</v>
      </c>
      <c r="BZ12" s="16"/>
      <c r="CA12" s="16">
        <v>0.185484132276348</v>
      </c>
      <c r="CB12" s="16">
        <v>0.22879721834321801</v>
      </c>
    </row>
    <row r="13" spans="2:80" x14ac:dyDescent="0.35">
      <c r="B13" s="17" t="s">
        <v>337</v>
      </c>
      <c r="C13" s="16">
        <v>0.54059805821871099</v>
      </c>
      <c r="D13" s="16">
        <v>0.544324164918352</v>
      </c>
      <c r="E13" s="16">
        <v>0.53745829887420304</v>
      </c>
      <c r="F13" s="16"/>
      <c r="G13" s="16">
        <v>0.59024309223274096</v>
      </c>
      <c r="H13" s="16">
        <v>0.55627748009823696</v>
      </c>
      <c r="I13" s="16">
        <v>0.53140307226605599</v>
      </c>
      <c r="J13" s="16"/>
      <c r="K13" s="16">
        <v>0.59682301499142998</v>
      </c>
      <c r="L13" s="16">
        <v>0.49068474669470502</v>
      </c>
      <c r="M13" s="16">
        <v>0.51568882857111098</v>
      </c>
      <c r="N13" s="16">
        <v>0.52666229971214995</v>
      </c>
      <c r="O13" s="16"/>
      <c r="P13" s="16">
        <v>0.27162048642473202</v>
      </c>
      <c r="Q13" s="16">
        <v>0.60135058719397805</v>
      </c>
      <c r="R13" s="16">
        <v>0.66351524601330902</v>
      </c>
      <c r="S13" s="16">
        <v>0.54307586536267305</v>
      </c>
      <c r="T13" s="16">
        <v>0.487506055157714</v>
      </c>
      <c r="U13" s="16">
        <v>0.63336581849087603</v>
      </c>
      <c r="V13" s="16">
        <v>0.61273746631453896</v>
      </c>
      <c r="W13" s="16">
        <v>0.64737681097427502</v>
      </c>
      <c r="X13" s="16">
        <v>0.63112798743750398</v>
      </c>
      <c r="Y13" s="16">
        <v>0.51081797024250397</v>
      </c>
      <c r="Z13" s="16">
        <v>0.47049719012868002</v>
      </c>
      <c r="AA13" s="16">
        <v>0.3472787679364</v>
      </c>
      <c r="AB13" s="16"/>
      <c r="AC13" s="16">
        <v>0.48381732031549202</v>
      </c>
      <c r="AD13" s="16">
        <v>0.53709786326744402</v>
      </c>
      <c r="AE13" s="16">
        <v>0.597607206073002</v>
      </c>
      <c r="AF13" s="16">
        <v>0.62824203863657901</v>
      </c>
      <c r="AG13" s="16"/>
      <c r="AH13" s="16">
        <v>0.54578672237470605</v>
      </c>
      <c r="AI13" s="16">
        <v>0.53109465236633002</v>
      </c>
      <c r="AJ13" s="16">
        <v>0.49600171401292598</v>
      </c>
      <c r="AK13" s="16">
        <v>0.57884116115331796</v>
      </c>
      <c r="AL13" s="16"/>
      <c r="AM13" s="16">
        <v>0.56032624720076796</v>
      </c>
      <c r="AN13" s="16">
        <v>0.53045064152499699</v>
      </c>
      <c r="AO13" s="16">
        <v>0.49904828680604701</v>
      </c>
      <c r="AP13" s="16"/>
      <c r="AQ13" s="16">
        <v>0.57498813758230205</v>
      </c>
      <c r="AR13" s="16">
        <v>0.51458837941596802</v>
      </c>
      <c r="AS13" s="16">
        <v>0.54136092187441298</v>
      </c>
      <c r="AT13" s="16">
        <v>0.46691761663168801</v>
      </c>
      <c r="AU13" s="16">
        <v>0.43003052513341899</v>
      </c>
      <c r="AV13" s="16"/>
      <c r="AW13" s="16">
        <v>0.54107805462283998</v>
      </c>
      <c r="AX13" s="16">
        <v>0.54270763493153495</v>
      </c>
      <c r="AY13" s="16">
        <v>0.54270763493153495</v>
      </c>
      <c r="AZ13" s="16" t="s">
        <v>137</v>
      </c>
      <c r="BA13" s="16" t="s">
        <v>137</v>
      </c>
      <c r="BB13" s="16" t="s">
        <v>137</v>
      </c>
      <c r="BC13" s="16">
        <v>0.61037448254424198</v>
      </c>
      <c r="BD13" s="16">
        <v>0.71232837178604802</v>
      </c>
      <c r="BE13" s="16">
        <v>0.56266725713559396</v>
      </c>
      <c r="BF13" s="16"/>
      <c r="BG13" s="16">
        <v>0.55609561363064997</v>
      </c>
      <c r="BH13" s="16">
        <v>0.45423714442033802</v>
      </c>
      <c r="BI13" s="16">
        <v>0.46833295874083702</v>
      </c>
      <c r="BJ13" s="16">
        <v>0.635475768601932</v>
      </c>
      <c r="BK13" s="16">
        <v>0.37056443109478199</v>
      </c>
      <c r="BL13" s="16">
        <v>0.574395155310086</v>
      </c>
      <c r="BM13" s="16"/>
      <c r="BN13" s="16">
        <v>0.44969431984027203</v>
      </c>
      <c r="BO13" s="16">
        <v>0.54204690187777005</v>
      </c>
      <c r="BP13" s="16">
        <v>0.554904313195419</v>
      </c>
      <c r="BQ13" s="16">
        <v>0.56932373133424696</v>
      </c>
      <c r="BR13" s="16">
        <v>0.57600074238376997</v>
      </c>
      <c r="BS13" s="16">
        <v>0.49879351963618401</v>
      </c>
      <c r="BT13" s="16"/>
      <c r="BU13" s="16">
        <v>0.55034801267844802</v>
      </c>
      <c r="BV13" s="16">
        <v>0.51557925561046303</v>
      </c>
      <c r="BW13" s="16"/>
      <c r="BX13" s="16">
        <v>0.56484804186173299</v>
      </c>
      <c r="BY13" s="16">
        <v>0.51428316297028898</v>
      </c>
      <c r="BZ13" s="16"/>
      <c r="CA13" s="16">
        <v>0.52582135887852299</v>
      </c>
      <c r="CB13" s="16">
        <v>0.55988651092243502</v>
      </c>
    </row>
    <row r="14" spans="2:80" x14ac:dyDescent="0.35">
      <c r="B14" s="17" t="s">
        <v>98</v>
      </c>
      <c r="C14" s="16">
        <v>2.5612374915522599E-2</v>
      </c>
      <c r="D14" s="16">
        <v>2.37950191779343E-2</v>
      </c>
      <c r="E14" s="16">
        <v>2.7143748040166799E-2</v>
      </c>
      <c r="F14" s="16"/>
      <c r="G14" s="16">
        <v>0</v>
      </c>
      <c r="H14" s="16">
        <v>2.1048053875141699E-2</v>
      </c>
      <c r="I14" s="16">
        <v>2.9204001451830799E-2</v>
      </c>
      <c r="J14" s="16"/>
      <c r="K14" s="16">
        <v>1.52678496208628E-2</v>
      </c>
      <c r="L14" s="16">
        <v>2.62602074604977E-2</v>
      </c>
      <c r="M14" s="16">
        <v>1.49175001504738E-2</v>
      </c>
      <c r="N14" s="16">
        <v>4.5549127098074398E-2</v>
      </c>
      <c r="O14" s="16"/>
      <c r="P14" s="16">
        <v>5.6097046325180901E-2</v>
      </c>
      <c r="Q14" s="16">
        <v>2.78898042539884E-2</v>
      </c>
      <c r="R14" s="16">
        <v>3.8696487721682098E-2</v>
      </c>
      <c r="S14" s="16">
        <v>4.4525953188893803E-2</v>
      </c>
      <c r="T14" s="16">
        <v>2.7295372652760799E-2</v>
      </c>
      <c r="U14" s="16">
        <v>1.9422174628368601E-2</v>
      </c>
      <c r="V14" s="16">
        <v>4.0313274812980901E-2</v>
      </c>
      <c r="W14" s="16">
        <v>0</v>
      </c>
      <c r="X14" s="16">
        <v>0</v>
      </c>
      <c r="Y14" s="16">
        <v>0</v>
      </c>
      <c r="Z14" s="16">
        <v>0</v>
      </c>
      <c r="AA14" s="16">
        <v>0</v>
      </c>
      <c r="AB14" s="16"/>
      <c r="AC14" s="16">
        <v>2.9124721509521299E-2</v>
      </c>
      <c r="AD14" s="16">
        <v>2.6134289641177599E-2</v>
      </c>
      <c r="AE14" s="16">
        <v>1.2658361773589E-2</v>
      </c>
      <c r="AF14" s="16">
        <v>0</v>
      </c>
      <c r="AG14" s="16"/>
      <c r="AH14" s="16">
        <v>2.91404090300608E-2</v>
      </c>
      <c r="AI14" s="16">
        <v>2.62584304374649E-2</v>
      </c>
      <c r="AJ14" s="16">
        <v>1.45280640637623E-2</v>
      </c>
      <c r="AK14" s="16">
        <v>0</v>
      </c>
      <c r="AL14" s="16"/>
      <c r="AM14" s="16">
        <v>2.13820287908623E-2</v>
      </c>
      <c r="AN14" s="16">
        <v>2.7024525912912701E-2</v>
      </c>
      <c r="AO14" s="16">
        <v>6.2987414614428694E-2</v>
      </c>
      <c r="AP14" s="16"/>
      <c r="AQ14" s="16">
        <v>1.9612584136896701E-2</v>
      </c>
      <c r="AR14" s="16">
        <v>2.2881739153428601E-2</v>
      </c>
      <c r="AS14" s="16">
        <v>3.64679860404536E-2</v>
      </c>
      <c r="AT14" s="16">
        <v>0</v>
      </c>
      <c r="AU14" s="16">
        <v>2.3971595559179399E-2</v>
      </c>
      <c r="AV14" s="16"/>
      <c r="AW14" s="16">
        <v>7.3386989074268605E-2</v>
      </c>
      <c r="AX14" s="16">
        <v>1.6476796368766901E-2</v>
      </c>
      <c r="AY14" s="16">
        <v>1.6476796368766901E-2</v>
      </c>
      <c r="AZ14" s="16" t="s">
        <v>137</v>
      </c>
      <c r="BA14" s="16" t="s">
        <v>137</v>
      </c>
      <c r="BB14" s="16" t="s">
        <v>137</v>
      </c>
      <c r="BC14" s="16">
        <v>0</v>
      </c>
      <c r="BD14" s="16">
        <v>0</v>
      </c>
      <c r="BE14" s="16">
        <v>0.118154875303272</v>
      </c>
      <c r="BF14" s="16"/>
      <c r="BG14" s="16">
        <v>2.3816063571601102E-2</v>
      </c>
      <c r="BH14" s="16">
        <v>2.7362521844282499E-2</v>
      </c>
      <c r="BI14" s="16">
        <v>0</v>
      </c>
      <c r="BJ14" s="16">
        <v>3.4661932524869099E-2</v>
      </c>
      <c r="BK14" s="16">
        <v>3.03030745691781E-2</v>
      </c>
      <c r="BL14" s="16">
        <v>0.188571505821645</v>
      </c>
      <c r="BM14" s="16"/>
      <c r="BN14" s="16">
        <v>0</v>
      </c>
      <c r="BO14" s="16">
        <v>3.1689624101630599E-2</v>
      </c>
      <c r="BP14" s="16">
        <v>2.1229788221888E-2</v>
      </c>
      <c r="BQ14" s="16">
        <v>2.8282925326949902E-2</v>
      </c>
      <c r="BR14" s="16">
        <v>4.0143734743386103E-2</v>
      </c>
      <c r="BS14" s="16">
        <v>0</v>
      </c>
      <c r="BT14" s="16"/>
      <c r="BU14" s="16">
        <v>2.32072266500047E-2</v>
      </c>
      <c r="BV14" s="16">
        <v>3.1784088839628397E-2</v>
      </c>
      <c r="BW14" s="16"/>
      <c r="BX14" s="16">
        <v>2.078979212468E-2</v>
      </c>
      <c r="BY14" s="16">
        <v>3.0845605701819601E-2</v>
      </c>
      <c r="BZ14" s="16"/>
      <c r="CA14" s="16">
        <v>3.2205792837111197E-2</v>
      </c>
      <c r="CB14" s="16">
        <v>1.7474135850764901E-2</v>
      </c>
    </row>
    <row r="15" spans="2:80" x14ac:dyDescent="0.35">
      <c r="B15" s="17" t="s">
        <v>338</v>
      </c>
      <c r="C15" s="19">
        <v>0.105981118569311</v>
      </c>
      <c r="D15" s="19">
        <v>0.12040165563312399</v>
      </c>
      <c r="E15" s="19">
        <v>9.3829825101712894E-2</v>
      </c>
      <c r="F15" s="19"/>
      <c r="G15" s="19">
        <v>2.4719496494739299E-2</v>
      </c>
      <c r="H15" s="19">
        <v>0.111585564123375</v>
      </c>
      <c r="I15" s="19">
        <v>0.110811019932401</v>
      </c>
      <c r="J15" s="19"/>
      <c r="K15" s="19">
        <v>5.71237370447596E-2</v>
      </c>
      <c r="L15" s="19">
        <v>0.14144047203048199</v>
      </c>
      <c r="M15" s="19">
        <v>0.114843340016774</v>
      </c>
      <c r="N15" s="19">
        <v>0.131817360371628</v>
      </c>
      <c r="O15" s="19"/>
      <c r="P15" s="19">
        <v>0.16669557322995701</v>
      </c>
      <c r="Q15" s="19">
        <v>0.12268265447914201</v>
      </c>
      <c r="R15" s="19">
        <v>5.8148781144429902E-2</v>
      </c>
      <c r="S15" s="19">
        <v>0.104603039996242</v>
      </c>
      <c r="T15" s="19">
        <v>0.15533528536081201</v>
      </c>
      <c r="U15" s="19">
        <v>6.6319388702151302E-2</v>
      </c>
      <c r="V15" s="19">
        <v>6.2149085857327202E-2</v>
      </c>
      <c r="W15" s="19">
        <v>0.17639412294673301</v>
      </c>
      <c r="X15" s="19">
        <v>6.49895636864527E-2</v>
      </c>
      <c r="Y15" s="19">
        <v>0.11742703623119299</v>
      </c>
      <c r="Z15" s="19">
        <v>0.119320362586176</v>
      </c>
      <c r="AA15" s="19">
        <v>0.10391692328318999</v>
      </c>
      <c r="AB15" s="19"/>
      <c r="AC15" s="19">
        <v>0.15667448645530099</v>
      </c>
      <c r="AD15" s="19">
        <v>9.8571952968335305E-2</v>
      </c>
      <c r="AE15" s="19">
        <v>8.2220785227009194E-2</v>
      </c>
      <c r="AF15" s="19">
        <v>3.2475329138316203E-2</v>
      </c>
      <c r="AG15" s="19"/>
      <c r="AH15" s="19">
        <v>0.130108391191506</v>
      </c>
      <c r="AI15" s="19">
        <v>7.6105644249664997E-2</v>
      </c>
      <c r="AJ15" s="19">
        <v>5.38168241083435E-2</v>
      </c>
      <c r="AK15" s="19">
        <v>8.8036891360812802E-2</v>
      </c>
      <c r="AL15" s="19"/>
      <c r="AM15" s="19">
        <v>0.11361363765229</v>
      </c>
      <c r="AN15" s="19">
        <v>9.2446903841070294E-2</v>
      </c>
      <c r="AO15" s="19">
        <v>0.116278670653024</v>
      </c>
      <c r="AP15" s="19"/>
      <c r="AQ15" s="19">
        <v>0.108453566513442</v>
      </c>
      <c r="AR15" s="19">
        <v>0.11818576438771999</v>
      </c>
      <c r="AS15" s="19">
        <v>6.9038708841613103E-2</v>
      </c>
      <c r="AT15" s="19">
        <v>0.16705170012059001</v>
      </c>
      <c r="AU15" s="19">
        <v>0.15430434262453699</v>
      </c>
      <c r="AV15" s="19"/>
      <c r="AW15" s="19">
        <v>0.128522936677163</v>
      </c>
      <c r="AX15" s="19">
        <v>9.7092487979564296E-2</v>
      </c>
      <c r="AY15" s="19">
        <v>9.7092487979564296E-2</v>
      </c>
      <c r="AZ15" s="19" t="s">
        <v>137</v>
      </c>
      <c r="BA15" s="19" t="s">
        <v>137</v>
      </c>
      <c r="BB15" s="19" t="s">
        <v>137</v>
      </c>
      <c r="BC15" s="19">
        <v>9.4866790791139396E-2</v>
      </c>
      <c r="BD15" s="19">
        <v>9.2032144657298406E-2</v>
      </c>
      <c r="BE15" s="19">
        <v>0.209759606568655</v>
      </c>
      <c r="BF15" s="19"/>
      <c r="BG15" s="19">
        <v>9.8212390248651096E-2</v>
      </c>
      <c r="BH15" s="19">
        <v>0.10534281189723201</v>
      </c>
      <c r="BI15" s="19">
        <v>0.28941850499197702</v>
      </c>
      <c r="BJ15" s="19">
        <v>6.3803534499407205E-2</v>
      </c>
      <c r="BK15" s="19">
        <v>0.16386437181241301</v>
      </c>
      <c r="BL15" s="19">
        <v>0</v>
      </c>
      <c r="BM15" s="19"/>
      <c r="BN15" s="19">
        <v>0.110189507210049</v>
      </c>
      <c r="BO15" s="19">
        <v>0.128198212651424</v>
      </c>
      <c r="BP15" s="19">
        <v>5.7471381327338499E-2</v>
      </c>
      <c r="BQ15" s="19">
        <v>9.7355236569548198E-2</v>
      </c>
      <c r="BR15" s="19">
        <v>7.4698004604300206E-2</v>
      </c>
      <c r="BS15" s="19">
        <v>0.16236394351182001</v>
      </c>
      <c r="BT15" s="19"/>
      <c r="BU15" s="19">
        <v>0.107809925573254</v>
      </c>
      <c r="BV15" s="19">
        <v>0.10128832111788</v>
      </c>
      <c r="BW15" s="19"/>
      <c r="BX15" s="19">
        <v>0.11007053446465601</v>
      </c>
      <c r="BY15" s="19">
        <v>0.101543484610568</v>
      </c>
      <c r="BZ15" s="19"/>
      <c r="CA15" s="19">
        <v>0.130101015026479</v>
      </c>
      <c r="CB15" s="19">
        <v>7.63057893765543E-2</v>
      </c>
    </row>
    <row r="16" spans="2:80" x14ac:dyDescent="0.35">
      <c r="B16" s="17" t="s">
        <v>339</v>
      </c>
      <c r="C16" s="19">
        <v>0.74634765579420803</v>
      </c>
      <c r="D16" s="19">
        <v>0.73406515389494698</v>
      </c>
      <c r="E16" s="19">
        <v>0.75669735944489702</v>
      </c>
      <c r="F16" s="19"/>
      <c r="G16" s="19">
        <v>0.81280544027665502</v>
      </c>
      <c r="H16" s="19">
        <v>0.73300569804932303</v>
      </c>
      <c r="I16" s="19">
        <v>0.74526051242427904</v>
      </c>
      <c r="J16" s="19"/>
      <c r="K16" s="19">
        <v>0.81779542512766001</v>
      </c>
      <c r="L16" s="19">
        <v>0.72792893193478903</v>
      </c>
      <c r="M16" s="19">
        <v>0.71204856566266805</v>
      </c>
      <c r="N16" s="19">
        <v>0.68015048094399799</v>
      </c>
      <c r="O16" s="19"/>
      <c r="P16" s="19">
        <v>0.581323857756327</v>
      </c>
      <c r="Q16" s="19">
        <v>0.79508466831726299</v>
      </c>
      <c r="R16" s="19">
        <v>0.772993717820883</v>
      </c>
      <c r="S16" s="19">
        <v>0.74967094874392703</v>
      </c>
      <c r="T16" s="19">
        <v>0.64208193657777302</v>
      </c>
      <c r="U16" s="19">
        <v>0.83405982355360697</v>
      </c>
      <c r="V16" s="19">
        <v>0.84006753467362805</v>
      </c>
      <c r="W16" s="19">
        <v>0.78031318239788205</v>
      </c>
      <c r="X16" s="19">
        <v>0.81737087248941098</v>
      </c>
      <c r="Y16" s="19">
        <v>0.68141847654837595</v>
      </c>
      <c r="Z16" s="19">
        <v>0.75215284818528905</v>
      </c>
      <c r="AA16" s="19">
        <v>0.68067250291835601</v>
      </c>
      <c r="AB16" s="19"/>
      <c r="AC16" s="19">
        <v>0.70062743699261798</v>
      </c>
      <c r="AD16" s="19">
        <v>0.75047274133888298</v>
      </c>
      <c r="AE16" s="19">
        <v>0.79038062054474301</v>
      </c>
      <c r="AF16" s="19">
        <v>0.86321102239613801</v>
      </c>
      <c r="AG16" s="19"/>
      <c r="AH16" s="19">
        <v>0.72064331953535599</v>
      </c>
      <c r="AI16" s="19">
        <v>0.75588019927249195</v>
      </c>
      <c r="AJ16" s="19">
        <v>0.82576968555917196</v>
      </c>
      <c r="AK16" s="19">
        <v>0.91196310863918695</v>
      </c>
      <c r="AL16" s="19"/>
      <c r="AM16" s="19">
        <v>0.752009404488029</v>
      </c>
      <c r="AN16" s="19">
        <v>0.75707931084690905</v>
      </c>
      <c r="AO16" s="19">
        <v>0.62189089329319003</v>
      </c>
      <c r="AP16" s="19"/>
      <c r="AQ16" s="19">
        <v>0.75958541187286699</v>
      </c>
      <c r="AR16" s="19">
        <v>0.77515347464399398</v>
      </c>
      <c r="AS16" s="19">
        <v>0.73985131654053904</v>
      </c>
      <c r="AT16" s="19">
        <v>0.76343060804644503</v>
      </c>
      <c r="AU16" s="19">
        <v>0.63688545422727405</v>
      </c>
      <c r="AV16" s="19"/>
      <c r="AW16" s="19">
        <v>0.681498589333564</v>
      </c>
      <c r="AX16" s="19">
        <v>0.78643230177618895</v>
      </c>
      <c r="AY16" s="19">
        <v>0.78643230177618895</v>
      </c>
      <c r="AZ16" s="19" t="s">
        <v>137</v>
      </c>
      <c r="BA16" s="19" t="s">
        <v>137</v>
      </c>
      <c r="BB16" s="19" t="s">
        <v>137</v>
      </c>
      <c r="BC16" s="19">
        <v>0.66185669999443797</v>
      </c>
      <c r="BD16" s="19">
        <v>0.83017522908470298</v>
      </c>
      <c r="BE16" s="19">
        <v>0.67208551812807305</v>
      </c>
      <c r="BF16" s="19"/>
      <c r="BG16" s="19">
        <v>0.75700384487376504</v>
      </c>
      <c r="BH16" s="19">
        <v>0.70254797986194695</v>
      </c>
      <c r="BI16" s="19">
        <v>0.71058149500802303</v>
      </c>
      <c r="BJ16" s="19">
        <v>0.76823016254797105</v>
      </c>
      <c r="BK16" s="19">
        <v>0.70029694280566801</v>
      </c>
      <c r="BL16" s="19">
        <v>0.574395155310086</v>
      </c>
      <c r="BM16" s="19"/>
      <c r="BN16" s="19">
        <v>0.73672763471665204</v>
      </c>
      <c r="BO16" s="19">
        <v>0.71300333764930002</v>
      </c>
      <c r="BP16" s="19">
        <v>0.81584399220473902</v>
      </c>
      <c r="BQ16" s="19">
        <v>0.79578458752110504</v>
      </c>
      <c r="BR16" s="19">
        <v>0.73979468085092304</v>
      </c>
      <c r="BS16" s="19">
        <v>0.68018524359747601</v>
      </c>
      <c r="BT16" s="19"/>
      <c r="BU16" s="19">
        <v>0.74742168983169399</v>
      </c>
      <c r="BV16" s="19">
        <v>0.74359163824670405</v>
      </c>
      <c r="BW16" s="19"/>
      <c r="BX16" s="19">
        <v>0.769334205774028</v>
      </c>
      <c r="BY16" s="19">
        <v>0.72140377691387603</v>
      </c>
      <c r="BZ16" s="19"/>
      <c r="CA16" s="19">
        <v>0.71130549115487096</v>
      </c>
      <c r="CB16" s="19">
        <v>0.788683729265653</v>
      </c>
    </row>
    <row r="17" spans="2:80" x14ac:dyDescent="0.35">
      <c r="B17" s="17" t="s">
        <v>110</v>
      </c>
      <c r="C17" s="20">
        <v>-0.640366537224897</v>
      </c>
      <c r="D17" s="20">
        <v>-0.61366349826182398</v>
      </c>
      <c r="E17" s="20">
        <v>-0.66286753434318402</v>
      </c>
      <c r="F17" s="20"/>
      <c r="G17" s="20">
        <v>-0.78808594378191599</v>
      </c>
      <c r="H17" s="20">
        <v>-0.62142013392594797</v>
      </c>
      <c r="I17" s="20">
        <v>-0.63444949249187899</v>
      </c>
      <c r="J17" s="20"/>
      <c r="K17" s="20">
        <v>-0.76067168808289998</v>
      </c>
      <c r="L17" s="20">
        <v>-0.58648845990430698</v>
      </c>
      <c r="M17" s="20">
        <v>-0.59720522564589396</v>
      </c>
      <c r="N17" s="20">
        <v>-0.54833312057237005</v>
      </c>
      <c r="O17" s="20"/>
      <c r="P17" s="20">
        <v>-0.41462828452637002</v>
      </c>
      <c r="Q17" s="20">
        <v>-0.67240201383812104</v>
      </c>
      <c r="R17" s="20">
        <v>-0.71484493667645299</v>
      </c>
      <c r="S17" s="20">
        <v>-0.64506790874768505</v>
      </c>
      <c r="T17" s="20">
        <v>-0.48674665121696198</v>
      </c>
      <c r="U17" s="20">
        <v>-0.76774043485145504</v>
      </c>
      <c r="V17" s="20">
        <v>-0.77791844881630101</v>
      </c>
      <c r="W17" s="20">
        <v>-0.60391905945114999</v>
      </c>
      <c r="X17" s="20">
        <v>-0.75238130880295895</v>
      </c>
      <c r="Y17" s="20">
        <v>-0.56399144031718296</v>
      </c>
      <c r="Z17" s="20">
        <v>-0.63283248559911298</v>
      </c>
      <c r="AA17" s="20">
        <v>-0.57675557963516699</v>
      </c>
      <c r="AB17" s="20"/>
      <c r="AC17" s="20">
        <v>-0.54395295053731696</v>
      </c>
      <c r="AD17" s="20">
        <v>-0.65190078837054799</v>
      </c>
      <c r="AE17" s="20">
        <v>-0.70815983531773397</v>
      </c>
      <c r="AF17" s="20">
        <v>-0.83073569325782204</v>
      </c>
      <c r="AG17" s="20"/>
      <c r="AH17" s="20">
        <v>-0.59053492834385102</v>
      </c>
      <c r="AI17" s="20">
        <v>-0.67977455502282702</v>
      </c>
      <c r="AJ17" s="20">
        <v>-0.77195286145082798</v>
      </c>
      <c r="AK17" s="20">
        <v>-0.82392621727837501</v>
      </c>
      <c r="AL17" s="20"/>
      <c r="AM17" s="20">
        <v>-0.63839576683573895</v>
      </c>
      <c r="AN17" s="20">
        <v>-0.66463240700583903</v>
      </c>
      <c r="AO17" s="20">
        <v>-0.50561222264016603</v>
      </c>
      <c r="AP17" s="20"/>
      <c r="AQ17" s="20">
        <v>-0.65113184535942503</v>
      </c>
      <c r="AR17" s="20">
        <v>-0.65696771025627498</v>
      </c>
      <c r="AS17" s="20">
        <v>-0.67081260769892603</v>
      </c>
      <c r="AT17" s="20">
        <v>-0.59637890792585502</v>
      </c>
      <c r="AU17" s="20">
        <v>-0.48258111160273698</v>
      </c>
      <c r="AV17" s="20"/>
      <c r="AW17" s="20">
        <v>-0.55297565265640003</v>
      </c>
      <c r="AX17" s="20">
        <v>-0.68933981379662501</v>
      </c>
      <c r="AY17" s="20">
        <v>-0.68933981379662501</v>
      </c>
      <c r="AZ17" s="20" t="s">
        <v>137</v>
      </c>
      <c r="BA17" s="20" t="s">
        <v>137</v>
      </c>
      <c r="BB17" s="20" t="s">
        <v>137</v>
      </c>
      <c r="BC17" s="20">
        <v>-0.56698990920329895</v>
      </c>
      <c r="BD17" s="20">
        <v>-0.73814308442740495</v>
      </c>
      <c r="BE17" s="20">
        <v>-0.46232591155941699</v>
      </c>
      <c r="BF17" s="20"/>
      <c r="BG17" s="20">
        <v>-0.65879145462511401</v>
      </c>
      <c r="BH17" s="20">
        <v>-0.59720516796471401</v>
      </c>
      <c r="BI17" s="20">
        <v>-0.42116299001604701</v>
      </c>
      <c r="BJ17" s="20">
        <v>-0.70442662804856404</v>
      </c>
      <c r="BK17" s="20">
        <v>-0.53643257099325503</v>
      </c>
      <c r="BL17" s="20">
        <v>-0.574395155310086</v>
      </c>
      <c r="BM17" s="20"/>
      <c r="BN17" s="20">
        <v>-0.62653812750660298</v>
      </c>
      <c r="BO17" s="20">
        <v>-0.58480512499787596</v>
      </c>
      <c r="BP17" s="20">
        <v>-0.75837261087740004</v>
      </c>
      <c r="BQ17" s="20">
        <v>-0.698429350951557</v>
      </c>
      <c r="BR17" s="20">
        <v>-0.66509667624662205</v>
      </c>
      <c r="BS17" s="20">
        <v>-0.51782130008565597</v>
      </c>
      <c r="BT17" s="20"/>
      <c r="BU17" s="20">
        <v>-0.63961176425844002</v>
      </c>
      <c r="BV17" s="20">
        <v>-0.64230331712882405</v>
      </c>
      <c r="BW17" s="20"/>
      <c r="BX17" s="20">
        <v>-0.65926367130937202</v>
      </c>
      <c r="BY17" s="20">
        <v>-0.61986029230330797</v>
      </c>
      <c r="BZ17" s="20"/>
      <c r="CA17" s="20">
        <v>-0.58120447612839199</v>
      </c>
      <c r="CB17" s="20">
        <v>-0.71237793988909903</v>
      </c>
    </row>
    <row r="18" spans="2:80" x14ac:dyDescent="0.35">
      <c r="B18" s="15" t="s">
        <v>501</v>
      </c>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B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345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333</v>
      </c>
      <c r="C9" s="16">
        <v>0.19151659758772799</v>
      </c>
      <c r="D9" s="16">
        <v>0.21066353489120801</v>
      </c>
      <c r="E9" s="16">
        <v>0.175382659361244</v>
      </c>
      <c r="F9" s="16"/>
      <c r="G9" s="16">
        <v>0.194238295863289</v>
      </c>
      <c r="H9" s="16">
        <v>0.15939045218124101</v>
      </c>
      <c r="I9" s="16">
        <v>0.20179446942766899</v>
      </c>
      <c r="J9" s="16"/>
      <c r="K9" s="16">
        <v>0.24589986473922201</v>
      </c>
      <c r="L9" s="16">
        <v>0.15222105937522301</v>
      </c>
      <c r="M9" s="16">
        <v>0.152227638682224</v>
      </c>
      <c r="N9" s="16">
        <v>0.17991821927505799</v>
      </c>
      <c r="O9" s="16"/>
      <c r="P9" s="16">
        <v>0.12551708589453001</v>
      </c>
      <c r="Q9" s="16">
        <v>0.21891683659842101</v>
      </c>
      <c r="R9" s="16">
        <v>0.275404051062274</v>
      </c>
      <c r="S9" s="16">
        <v>0.14971319150010801</v>
      </c>
      <c r="T9" s="16">
        <v>0.150985967505049</v>
      </c>
      <c r="U9" s="16">
        <v>0.24496141087656301</v>
      </c>
      <c r="V9" s="16">
        <v>0.18251727619688801</v>
      </c>
      <c r="W9" s="16">
        <v>0.232405479284471</v>
      </c>
      <c r="X9" s="16">
        <v>0.25968020076020798</v>
      </c>
      <c r="Y9" s="16">
        <v>9.8505616879688701E-2</v>
      </c>
      <c r="Z9" s="16">
        <v>0.15582943205593899</v>
      </c>
      <c r="AA9" s="16">
        <v>0.22899975679204099</v>
      </c>
      <c r="AB9" s="16"/>
      <c r="AC9" s="16">
        <v>0.13475670718236801</v>
      </c>
      <c r="AD9" s="16">
        <v>0.18742844936887701</v>
      </c>
      <c r="AE9" s="16">
        <v>0.28093837175547998</v>
      </c>
      <c r="AF9" s="16">
        <v>0.174055145949919</v>
      </c>
      <c r="AG9" s="16"/>
      <c r="AH9" s="16">
        <v>0.17439429576108401</v>
      </c>
      <c r="AI9" s="16">
        <v>0.23860811445556801</v>
      </c>
      <c r="AJ9" s="16">
        <v>0.19553142007030699</v>
      </c>
      <c r="AK9" s="16">
        <v>0.18447715730730599</v>
      </c>
      <c r="AL9" s="16"/>
      <c r="AM9" s="16">
        <v>0.20159122441931199</v>
      </c>
      <c r="AN9" s="16">
        <v>0.18616697070853</v>
      </c>
      <c r="AO9" s="16">
        <v>0.13168746670241899</v>
      </c>
      <c r="AP9" s="16"/>
      <c r="AQ9" s="16">
        <v>0.205756886725842</v>
      </c>
      <c r="AR9" s="16">
        <v>0.16943006763587101</v>
      </c>
      <c r="AS9" s="16">
        <v>0.26914425476926801</v>
      </c>
      <c r="AT9" s="16">
        <v>0</v>
      </c>
      <c r="AU9" s="16">
        <v>0.10459742718948301</v>
      </c>
      <c r="AV9" s="16"/>
      <c r="AW9" s="16">
        <v>0.17056982634660001</v>
      </c>
      <c r="AX9" s="16">
        <v>0.23273994451626401</v>
      </c>
      <c r="AY9" s="16">
        <v>0.23273994451626401</v>
      </c>
      <c r="AZ9" s="16" t="s">
        <v>137</v>
      </c>
      <c r="BA9" s="16" t="s">
        <v>137</v>
      </c>
      <c r="BB9" s="16" t="s">
        <v>137</v>
      </c>
      <c r="BC9" s="16">
        <v>0.26978422381696898</v>
      </c>
      <c r="BD9" s="16">
        <v>8.5421333780356795E-2</v>
      </c>
      <c r="BE9" s="16">
        <v>0</v>
      </c>
      <c r="BF9" s="16"/>
      <c r="BG9" s="16">
        <v>0.19496671464755599</v>
      </c>
      <c r="BH9" s="16">
        <v>0.140574013491542</v>
      </c>
      <c r="BI9" s="16">
        <v>0.19085983412277999</v>
      </c>
      <c r="BJ9" s="16">
        <v>0.221171730756791</v>
      </c>
      <c r="BK9" s="16">
        <v>0.14391084033779</v>
      </c>
      <c r="BL9" s="16">
        <v>0.44520876157318601</v>
      </c>
      <c r="BM9" s="16"/>
      <c r="BN9" s="16">
        <v>0.13851483253732899</v>
      </c>
      <c r="BO9" s="16">
        <v>0.193432842215958</v>
      </c>
      <c r="BP9" s="16">
        <v>0.23138345714780101</v>
      </c>
      <c r="BQ9" s="16">
        <v>0.23329259931735299</v>
      </c>
      <c r="BR9" s="16">
        <v>0.19136185877179099</v>
      </c>
      <c r="BS9" s="16">
        <v>8.4047733964769999E-2</v>
      </c>
      <c r="BT9" s="16"/>
      <c r="BU9" s="16">
        <v>0.21901760372985099</v>
      </c>
      <c r="BV9" s="16">
        <v>0.120947832673056</v>
      </c>
      <c r="BW9" s="16"/>
      <c r="BX9" s="16">
        <v>0.22292695390864301</v>
      </c>
      <c r="BY9" s="16">
        <v>0.157431616398955</v>
      </c>
      <c r="BZ9" s="16"/>
      <c r="CA9" s="16">
        <v>0.191248919117428</v>
      </c>
      <c r="CB9" s="16">
        <v>0.193348358244882</v>
      </c>
    </row>
    <row r="10" spans="2:80" x14ac:dyDescent="0.35">
      <c r="B10" s="17" t="s">
        <v>334</v>
      </c>
      <c r="C10" s="16">
        <v>0.37767069322000701</v>
      </c>
      <c r="D10" s="16">
        <v>0.34294900569369702</v>
      </c>
      <c r="E10" s="16">
        <v>0.406928508858592</v>
      </c>
      <c r="F10" s="16"/>
      <c r="G10" s="16">
        <v>0.31213875554602699</v>
      </c>
      <c r="H10" s="16">
        <v>0.296507707176139</v>
      </c>
      <c r="I10" s="16">
        <v>0.40957254036874702</v>
      </c>
      <c r="J10" s="16"/>
      <c r="K10" s="16">
        <v>0.4033328776067</v>
      </c>
      <c r="L10" s="16">
        <v>0.36935094870970397</v>
      </c>
      <c r="M10" s="16">
        <v>0.33402322992994798</v>
      </c>
      <c r="N10" s="16">
        <v>0.37532750313332502</v>
      </c>
      <c r="O10" s="16"/>
      <c r="P10" s="16">
        <v>0.37984632840718602</v>
      </c>
      <c r="Q10" s="16">
        <v>0.38797441901818602</v>
      </c>
      <c r="R10" s="16">
        <v>0.28028135356723199</v>
      </c>
      <c r="S10" s="16">
        <v>0.47411897924461299</v>
      </c>
      <c r="T10" s="16">
        <v>0.28868232036612101</v>
      </c>
      <c r="U10" s="16">
        <v>0.41661019011185102</v>
      </c>
      <c r="V10" s="16">
        <v>0.41242429434669903</v>
      </c>
      <c r="W10" s="16">
        <v>0.22447046919586899</v>
      </c>
      <c r="X10" s="16">
        <v>0.39839744950501899</v>
      </c>
      <c r="Y10" s="16">
        <v>0.33277129197803901</v>
      </c>
      <c r="Z10" s="16">
        <v>0.34936581634646502</v>
      </c>
      <c r="AA10" s="16">
        <v>0.56657242761448601</v>
      </c>
      <c r="AB10" s="16"/>
      <c r="AC10" s="16">
        <v>0.32394449103685302</v>
      </c>
      <c r="AD10" s="16">
        <v>0.36499096567858103</v>
      </c>
      <c r="AE10" s="16">
        <v>0.404097496800221</v>
      </c>
      <c r="AF10" s="16">
        <v>0.49494273908611602</v>
      </c>
      <c r="AG10" s="16"/>
      <c r="AH10" s="16">
        <v>0.34782635424594199</v>
      </c>
      <c r="AI10" s="16">
        <v>0.39375336800740601</v>
      </c>
      <c r="AJ10" s="16">
        <v>0.38874049767497099</v>
      </c>
      <c r="AK10" s="16">
        <v>0.67305001323543301</v>
      </c>
      <c r="AL10" s="16"/>
      <c r="AM10" s="16">
        <v>0.34417697074192799</v>
      </c>
      <c r="AN10" s="16">
        <v>0.413877071862919</v>
      </c>
      <c r="AO10" s="16">
        <v>0.40976103808616599</v>
      </c>
      <c r="AP10" s="16"/>
      <c r="AQ10" s="16">
        <v>0.38074271760501899</v>
      </c>
      <c r="AR10" s="16">
        <v>0.39048794305724599</v>
      </c>
      <c r="AS10" s="16">
        <v>0.37207389990031497</v>
      </c>
      <c r="AT10" s="16">
        <v>0.40894410695008199</v>
      </c>
      <c r="AU10" s="16">
        <v>0.30715359471388198</v>
      </c>
      <c r="AV10" s="16"/>
      <c r="AW10" s="16">
        <v>0.38321332945435899</v>
      </c>
      <c r="AX10" s="16">
        <v>0.42109312392505699</v>
      </c>
      <c r="AY10" s="16">
        <v>0.42109312392505699</v>
      </c>
      <c r="AZ10" s="16" t="s">
        <v>137</v>
      </c>
      <c r="BA10" s="16" t="s">
        <v>137</v>
      </c>
      <c r="BB10" s="16" t="s">
        <v>137</v>
      </c>
      <c r="BC10" s="16">
        <v>0.25345088941701899</v>
      </c>
      <c r="BD10" s="16">
        <v>0.347136534603187</v>
      </c>
      <c r="BE10" s="16">
        <v>0.33704116737855599</v>
      </c>
      <c r="BF10" s="16"/>
      <c r="BG10" s="16">
        <v>0.37464894301474599</v>
      </c>
      <c r="BH10" s="16">
        <v>0.406039235988224</v>
      </c>
      <c r="BI10" s="16">
        <v>0.37819247845955101</v>
      </c>
      <c r="BJ10" s="16">
        <v>0.26388581058642802</v>
      </c>
      <c r="BK10" s="16">
        <v>0.537558514879245</v>
      </c>
      <c r="BL10" s="16">
        <v>0.194818292226448</v>
      </c>
      <c r="BM10" s="16"/>
      <c r="BN10" s="16">
        <v>0.38808105141263</v>
      </c>
      <c r="BO10" s="16">
        <v>0.34039367166630402</v>
      </c>
      <c r="BP10" s="16">
        <v>0.36970122246528297</v>
      </c>
      <c r="BQ10" s="16">
        <v>0.39978183850952298</v>
      </c>
      <c r="BR10" s="16">
        <v>0.41190946871482398</v>
      </c>
      <c r="BS10" s="16">
        <v>0.39688622418004199</v>
      </c>
      <c r="BT10" s="16"/>
      <c r="BU10" s="16">
        <v>0.37189137082636398</v>
      </c>
      <c r="BV10" s="16">
        <v>0.39250068312129799</v>
      </c>
      <c r="BW10" s="16"/>
      <c r="BX10" s="16">
        <v>0.40353490274460302</v>
      </c>
      <c r="BY10" s="16">
        <v>0.34960411905888</v>
      </c>
      <c r="BZ10" s="16"/>
      <c r="CA10" s="16">
        <v>0.36859860361921198</v>
      </c>
      <c r="CB10" s="16">
        <v>0.384290811190176</v>
      </c>
    </row>
    <row r="11" spans="2:80" x14ac:dyDescent="0.35">
      <c r="B11" s="17" t="s">
        <v>335</v>
      </c>
      <c r="C11" s="16">
        <v>0.185809153839713</v>
      </c>
      <c r="D11" s="16">
        <v>0.18938707494982501</v>
      </c>
      <c r="E11" s="16">
        <v>0.182794261313832</v>
      </c>
      <c r="F11" s="16"/>
      <c r="G11" s="16">
        <v>0.19480930805504099</v>
      </c>
      <c r="H11" s="16">
        <v>0.18709750245183701</v>
      </c>
      <c r="I11" s="16">
        <v>0.18465020340420599</v>
      </c>
      <c r="J11" s="16"/>
      <c r="K11" s="16">
        <v>0.200128048357779</v>
      </c>
      <c r="L11" s="16">
        <v>0.16249357336938</v>
      </c>
      <c r="M11" s="16">
        <v>0.182592867367662</v>
      </c>
      <c r="N11" s="16">
        <v>0.19504865105605099</v>
      </c>
      <c r="O11" s="16"/>
      <c r="P11" s="16">
        <v>0.18158409323445701</v>
      </c>
      <c r="Q11" s="16">
        <v>0.14916845883560301</v>
      </c>
      <c r="R11" s="16">
        <v>0.27681794825029399</v>
      </c>
      <c r="S11" s="16">
        <v>0.11431055503126</v>
      </c>
      <c r="T11" s="16">
        <v>0.18275492758378201</v>
      </c>
      <c r="U11" s="16">
        <v>0.10225972500929</v>
      </c>
      <c r="V11" s="16">
        <v>0.223813873189326</v>
      </c>
      <c r="W11" s="16">
        <v>0.23838896489453301</v>
      </c>
      <c r="X11" s="16">
        <v>0.15876978385534801</v>
      </c>
      <c r="Y11" s="16">
        <v>0.29923610360706498</v>
      </c>
      <c r="Z11" s="16">
        <v>0.24553364158509899</v>
      </c>
      <c r="AA11" s="16">
        <v>0.100510892310283</v>
      </c>
      <c r="AB11" s="16"/>
      <c r="AC11" s="16">
        <v>0.208067041237117</v>
      </c>
      <c r="AD11" s="16">
        <v>0.20883987762313</v>
      </c>
      <c r="AE11" s="16">
        <v>0.11130060495961799</v>
      </c>
      <c r="AF11" s="16">
        <v>0.196679789769096</v>
      </c>
      <c r="AG11" s="16"/>
      <c r="AH11" s="16">
        <v>0.21272643917652201</v>
      </c>
      <c r="AI11" s="16">
        <v>0.15737628734213999</v>
      </c>
      <c r="AJ11" s="16">
        <v>0.16448233593315501</v>
      </c>
      <c r="AK11" s="16">
        <v>0</v>
      </c>
      <c r="AL11" s="16"/>
      <c r="AM11" s="16">
        <v>0.19160288489774099</v>
      </c>
      <c r="AN11" s="16">
        <v>0.17748972323213899</v>
      </c>
      <c r="AO11" s="16">
        <v>0.189398386534046</v>
      </c>
      <c r="AP11" s="16"/>
      <c r="AQ11" s="16">
        <v>0.18760413241993601</v>
      </c>
      <c r="AR11" s="16">
        <v>0.21550576660833301</v>
      </c>
      <c r="AS11" s="16">
        <v>0.111133597608079</v>
      </c>
      <c r="AT11" s="16">
        <v>0.286342835364986</v>
      </c>
      <c r="AU11" s="16">
        <v>0.18766711275934</v>
      </c>
      <c r="AV11" s="16"/>
      <c r="AW11" s="16">
        <v>0.17508076386357599</v>
      </c>
      <c r="AX11" s="16">
        <v>0.19584225023517601</v>
      </c>
      <c r="AY11" s="16">
        <v>0.19584225023517601</v>
      </c>
      <c r="AZ11" s="16" t="s">
        <v>137</v>
      </c>
      <c r="BA11" s="16" t="s">
        <v>137</v>
      </c>
      <c r="BB11" s="16" t="s">
        <v>137</v>
      </c>
      <c r="BC11" s="16">
        <v>0.120737185142908</v>
      </c>
      <c r="BD11" s="16">
        <v>0.182826194884881</v>
      </c>
      <c r="BE11" s="16">
        <v>0.327526309805589</v>
      </c>
      <c r="BF11" s="16"/>
      <c r="BG11" s="16">
        <v>0.18545300408660201</v>
      </c>
      <c r="BH11" s="16">
        <v>0.11980353075504301</v>
      </c>
      <c r="BI11" s="16">
        <v>0.29083724753135498</v>
      </c>
      <c r="BJ11" s="16">
        <v>0.20830723926967001</v>
      </c>
      <c r="BK11" s="16">
        <v>0.18848664835970799</v>
      </c>
      <c r="BL11" s="16">
        <v>0.17140144037872199</v>
      </c>
      <c r="BM11" s="16"/>
      <c r="BN11" s="16">
        <v>0.25357730173920301</v>
      </c>
      <c r="BO11" s="16">
        <v>0.193124173121243</v>
      </c>
      <c r="BP11" s="16">
        <v>0.180357963910594</v>
      </c>
      <c r="BQ11" s="16">
        <v>0.14567750121047299</v>
      </c>
      <c r="BR11" s="16">
        <v>0.16201948229801999</v>
      </c>
      <c r="BS11" s="16">
        <v>0.241825801126625</v>
      </c>
      <c r="BT11" s="16"/>
      <c r="BU11" s="16">
        <v>0.19654067706918901</v>
      </c>
      <c r="BV11" s="16">
        <v>0.158271603539063</v>
      </c>
      <c r="BW11" s="16"/>
      <c r="BX11" s="16">
        <v>0.19961699436212699</v>
      </c>
      <c r="BY11" s="16">
        <v>0.17082556117824901</v>
      </c>
      <c r="BZ11" s="16"/>
      <c r="CA11" s="16">
        <v>0.200634784643339</v>
      </c>
      <c r="CB11" s="16">
        <v>0.168509636786707</v>
      </c>
    </row>
    <row r="12" spans="2:80" x14ac:dyDescent="0.35">
      <c r="B12" s="17" t="s">
        <v>336</v>
      </c>
      <c r="C12" s="16">
        <v>0.12732707384592001</v>
      </c>
      <c r="D12" s="16">
        <v>0.134779276898147</v>
      </c>
      <c r="E12" s="16">
        <v>0.121047563875727</v>
      </c>
      <c r="F12" s="16"/>
      <c r="G12" s="16">
        <v>7.39226350870969E-2</v>
      </c>
      <c r="H12" s="16">
        <v>0.16780666422825299</v>
      </c>
      <c r="I12" s="16">
        <v>0.118473693343215</v>
      </c>
      <c r="J12" s="16"/>
      <c r="K12" s="16">
        <v>9.3034771966065896E-2</v>
      </c>
      <c r="L12" s="16">
        <v>0.19246943304841799</v>
      </c>
      <c r="M12" s="16">
        <v>0.14272582978399001</v>
      </c>
      <c r="N12" s="16">
        <v>8.7454154744739193E-2</v>
      </c>
      <c r="O12" s="16"/>
      <c r="P12" s="16">
        <v>0.13149151204769799</v>
      </c>
      <c r="Q12" s="16">
        <v>0.14877186023109201</v>
      </c>
      <c r="R12" s="16">
        <v>7.5632689276144E-2</v>
      </c>
      <c r="S12" s="16">
        <v>0.13049505217272001</v>
      </c>
      <c r="T12" s="16">
        <v>0.25104168980179198</v>
      </c>
      <c r="U12" s="16">
        <v>6.1585862692758397E-2</v>
      </c>
      <c r="V12" s="16">
        <v>8.0709605395431094E-2</v>
      </c>
      <c r="W12" s="16">
        <v>0.174668758810434</v>
      </c>
      <c r="X12" s="16">
        <v>0.105765578934452</v>
      </c>
      <c r="Y12" s="16">
        <v>0.170298283516051</v>
      </c>
      <c r="Z12" s="16">
        <v>0.184560763708288</v>
      </c>
      <c r="AA12" s="16">
        <v>0</v>
      </c>
      <c r="AB12" s="16"/>
      <c r="AC12" s="16">
        <v>0.159900831305201</v>
      </c>
      <c r="AD12" s="16">
        <v>0.124043954930906</v>
      </c>
      <c r="AE12" s="16">
        <v>9.1005098014164995E-2</v>
      </c>
      <c r="AF12" s="16">
        <v>0.10954664857027099</v>
      </c>
      <c r="AG12" s="16"/>
      <c r="AH12" s="16">
        <v>0.118151259625955</v>
      </c>
      <c r="AI12" s="16">
        <v>0.133042743927201</v>
      </c>
      <c r="AJ12" s="16">
        <v>0.18625316423017699</v>
      </c>
      <c r="AK12" s="16">
        <v>0.142472829457261</v>
      </c>
      <c r="AL12" s="16"/>
      <c r="AM12" s="16">
        <v>0.142945977092859</v>
      </c>
      <c r="AN12" s="16">
        <v>0.11274153727578901</v>
      </c>
      <c r="AO12" s="16">
        <v>9.4417694815092601E-2</v>
      </c>
      <c r="AP12" s="16"/>
      <c r="AQ12" s="16">
        <v>0.113856411414732</v>
      </c>
      <c r="AR12" s="16">
        <v>0.112588705922194</v>
      </c>
      <c r="AS12" s="16">
        <v>0.16107699527566299</v>
      </c>
      <c r="AT12" s="16">
        <v>0.137661357564343</v>
      </c>
      <c r="AU12" s="16">
        <v>0.25832039755532299</v>
      </c>
      <c r="AV12" s="16"/>
      <c r="AW12" s="16">
        <v>8.2479173259784502E-2</v>
      </c>
      <c r="AX12" s="16">
        <v>0.10351350560703799</v>
      </c>
      <c r="AY12" s="16">
        <v>0.10351350560703799</v>
      </c>
      <c r="AZ12" s="16" t="s">
        <v>137</v>
      </c>
      <c r="BA12" s="16" t="s">
        <v>137</v>
      </c>
      <c r="BB12" s="16" t="s">
        <v>137</v>
      </c>
      <c r="BC12" s="16">
        <v>0.14802849767721701</v>
      </c>
      <c r="BD12" s="16">
        <v>0.123390685167567</v>
      </c>
      <c r="BE12" s="16">
        <v>0.10941826099247901</v>
      </c>
      <c r="BF12" s="16"/>
      <c r="BG12" s="16">
        <v>0.138549304644703</v>
      </c>
      <c r="BH12" s="16">
        <v>8.63098047191799E-2</v>
      </c>
      <c r="BI12" s="16">
        <v>4.0010257465679697E-2</v>
      </c>
      <c r="BJ12" s="16">
        <v>0.13813424555124901</v>
      </c>
      <c r="BK12" s="16">
        <v>9.8849674139211904E-2</v>
      </c>
      <c r="BL12" s="16">
        <v>0</v>
      </c>
      <c r="BM12" s="16"/>
      <c r="BN12" s="16">
        <v>9.8177487958823695E-2</v>
      </c>
      <c r="BO12" s="16">
        <v>0.15237553999164599</v>
      </c>
      <c r="BP12" s="16">
        <v>9.8674538792107594E-2</v>
      </c>
      <c r="BQ12" s="16">
        <v>9.3529077354112006E-2</v>
      </c>
      <c r="BR12" s="16">
        <v>0.131239780040773</v>
      </c>
      <c r="BS12" s="16">
        <v>0.18080021179386099</v>
      </c>
      <c r="BT12" s="16"/>
      <c r="BU12" s="16">
        <v>9.3208965887146999E-2</v>
      </c>
      <c r="BV12" s="16">
        <v>0.214875606704441</v>
      </c>
      <c r="BW12" s="16"/>
      <c r="BX12" s="16">
        <v>7.5846043775516903E-2</v>
      </c>
      <c r="BY12" s="16">
        <v>0.18319176775771601</v>
      </c>
      <c r="BZ12" s="16"/>
      <c r="CA12" s="16">
        <v>0.12095175916159299</v>
      </c>
      <c r="CB12" s="16">
        <v>0.13638197444019501</v>
      </c>
    </row>
    <row r="13" spans="2:80" x14ac:dyDescent="0.35">
      <c r="B13" s="17" t="s">
        <v>337</v>
      </c>
      <c r="C13" s="16">
        <v>0.104949252365153</v>
      </c>
      <c r="D13" s="16">
        <v>0.11882374196760299</v>
      </c>
      <c r="E13" s="16">
        <v>9.3258079274548197E-2</v>
      </c>
      <c r="F13" s="16"/>
      <c r="G13" s="16">
        <v>0.22489100544854601</v>
      </c>
      <c r="H13" s="16">
        <v>0.16797562502191801</v>
      </c>
      <c r="I13" s="16">
        <v>7.4515169769185402E-2</v>
      </c>
      <c r="J13" s="16"/>
      <c r="K13" s="16">
        <v>5.7604437330233502E-2</v>
      </c>
      <c r="L13" s="16">
        <v>0.11256382205976</v>
      </c>
      <c r="M13" s="16">
        <v>0.159734047840358</v>
      </c>
      <c r="N13" s="16">
        <v>0.13713367183921801</v>
      </c>
      <c r="O13" s="16"/>
      <c r="P13" s="16">
        <v>0.16202991555601201</v>
      </c>
      <c r="Q13" s="16">
        <v>9.5168425316698599E-2</v>
      </c>
      <c r="R13" s="16">
        <v>9.1863957844056501E-2</v>
      </c>
      <c r="S13" s="16">
        <v>0.115579632629621</v>
      </c>
      <c r="T13" s="16">
        <v>9.9239722090495197E-2</v>
      </c>
      <c r="U13" s="16">
        <v>0.155160636681169</v>
      </c>
      <c r="V13" s="16">
        <v>8.1433619832614296E-2</v>
      </c>
      <c r="W13" s="16">
        <v>0.13006632781469399</v>
      </c>
      <c r="X13" s="16">
        <v>6.5103060570095406E-2</v>
      </c>
      <c r="Y13" s="16">
        <v>9.9188704019156707E-2</v>
      </c>
      <c r="Z13" s="16">
        <v>3.1287272503211797E-2</v>
      </c>
      <c r="AA13" s="16">
        <v>0.10391692328318999</v>
      </c>
      <c r="AB13" s="16"/>
      <c r="AC13" s="16">
        <v>0.150546350887378</v>
      </c>
      <c r="AD13" s="16">
        <v>0.102076121950787</v>
      </c>
      <c r="AE13" s="16">
        <v>0.11265842847051601</v>
      </c>
      <c r="AF13" s="16">
        <v>2.4775676624597801E-2</v>
      </c>
      <c r="AG13" s="16"/>
      <c r="AH13" s="16">
        <v>0.12567895644124599</v>
      </c>
      <c r="AI13" s="16">
        <v>7.7219486267684795E-2</v>
      </c>
      <c r="AJ13" s="16">
        <v>6.4992582091389306E-2</v>
      </c>
      <c r="AK13" s="16">
        <v>0</v>
      </c>
      <c r="AL13" s="16"/>
      <c r="AM13" s="16">
        <v>0.105413867453812</v>
      </c>
      <c r="AN13" s="16">
        <v>0.10111931605908001</v>
      </c>
      <c r="AO13" s="16">
        <v>0.145395518853116</v>
      </c>
      <c r="AP13" s="16"/>
      <c r="AQ13" s="16">
        <v>0.102303867930137</v>
      </c>
      <c r="AR13" s="16">
        <v>0.10344824218094401</v>
      </c>
      <c r="AS13" s="16">
        <v>8.6571252446674102E-2</v>
      </c>
      <c r="AT13" s="16">
        <v>0.16705170012059001</v>
      </c>
      <c r="AU13" s="16">
        <v>0.14226146778197199</v>
      </c>
      <c r="AV13" s="16"/>
      <c r="AW13" s="16">
        <v>0.127463429703908</v>
      </c>
      <c r="AX13" s="16">
        <v>4.6811175716465002E-2</v>
      </c>
      <c r="AY13" s="16">
        <v>4.6811175716465002E-2</v>
      </c>
      <c r="AZ13" s="16" t="s">
        <v>137</v>
      </c>
      <c r="BA13" s="16" t="s">
        <v>137</v>
      </c>
      <c r="BB13" s="16" t="s">
        <v>137</v>
      </c>
      <c r="BC13" s="16">
        <v>0.207999203945887</v>
      </c>
      <c r="BD13" s="16">
        <v>0.22328947637513999</v>
      </c>
      <c r="BE13" s="16">
        <v>0.226014261823376</v>
      </c>
      <c r="BF13" s="16"/>
      <c r="BG13" s="16">
        <v>9.4356486746096202E-2</v>
      </c>
      <c r="BH13" s="16">
        <v>0.21991089320172799</v>
      </c>
      <c r="BI13" s="16">
        <v>0.100100182420634</v>
      </c>
      <c r="BJ13" s="16">
        <v>0.14260623897678301</v>
      </c>
      <c r="BK13" s="16">
        <v>3.1194322284045301E-2</v>
      </c>
      <c r="BL13" s="16">
        <v>0.188571505821645</v>
      </c>
      <c r="BM13" s="16"/>
      <c r="BN13" s="16">
        <v>0.121649326352014</v>
      </c>
      <c r="BO13" s="16">
        <v>9.7758430062215698E-2</v>
      </c>
      <c r="BP13" s="16">
        <v>0.11988281768421501</v>
      </c>
      <c r="BQ13" s="16">
        <v>0.11323384730404901</v>
      </c>
      <c r="BR13" s="16">
        <v>9.2897213405295401E-2</v>
      </c>
      <c r="BS13" s="16">
        <v>9.6440028934701397E-2</v>
      </c>
      <c r="BT13" s="16"/>
      <c r="BU13" s="16">
        <v>0.106405845474018</v>
      </c>
      <c r="BV13" s="16">
        <v>0.101211571781955</v>
      </c>
      <c r="BW13" s="16"/>
      <c r="BX13" s="16">
        <v>8.8401240589255706E-2</v>
      </c>
      <c r="BY13" s="16">
        <v>0.12290634474355</v>
      </c>
      <c r="BZ13" s="16"/>
      <c r="CA13" s="16">
        <v>0.115862207546155</v>
      </c>
      <c r="CB13" s="16">
        <v>9.1967181165683004E-2</v>
      </c>
    </row>
    <row r="14" spans="2:80" x14ac:dyDescent="0.35">
      <c r="B14" s="17" t="s">
        <v>98</v>
      </c>
      <c r="C14" s="16">
        <v>1.27272291414793E-2</v>
      </c>
      <c r="D14" s="16">
        <v>3.39736559951979E-3</v>
      </c>
      <c r="E14" s="16">
        <v>2.0588927316056101E-2</v>
      </c>
      <c r="F14" s="16"/>
      <c r="G14" s="16">
        <v>0</v>
      </c>
      <c r="H14" s="16">
        <v>2.1222048940611998E-2</v>
      </c>
      <c r="I14" s="16">
        <v>1.09939236869786E-2</v>
      </c>
      <c r="J14" s="16"/>
      <c r="K14" s="16">
        <v>0</v>
      </c>
      <c r="L14" s="16">
        <v>1.0901163437515401E-2</v>
      </c>
      <c r="M14" s="16">
        <v>2.8696386395817099E-2</v>
      </c>
      <c r="N14" s="16">
        <v>2.5117799951607501E-2</v>
      </c>
      <c r="O14" s="16"/>
      <c r="P14" s="16">
        <v>1.9531064860116801E-2</v>
      </c>
      <c r="Q14" s="16">
        <v>0</v>
      </c>
      <c r="R14" s="16">
        <v>0</v>
      </c>
      <c r="S14" s="16">
        <v>1.5782589421677401E-2</v>
      </c>
      <c r="T14" s="16">
        <v>2.7295372652760799E-2</v>
      </c>
      <c r="U14" s="16">
        <v>1.9422174628368601E-2</v>
      </c>
      <c r="V14" s="16">
        <v>1.9101331039041599E-2</v>
      </c>
      <c r="W14" s="16">
        <v>0</v>
      </c>
      <c r="X14" s="16">
        <v>1.22839263748773E-2</v>
      </c>
      <c r="Y14" s="16">
        <v>0</v>
      </c>
      <c r="Z14" s="16">
        <v>3.3423073800997898E-2</v>
      </c>
      <c r="AA14" s="16">
        <v>0</v>
      </c>
      <c r="AB14" s="16"/>
      <c r="AC14" s="16">
        <v>2.2784578351082101E-2</v>
      </c>
      <c r="AD14" s="16">
        <v>1.2620630447719499E-2</v>
      </c>
      <c r="AE14" s="16">
        <v>0</v>
      </c>
      <c r="AF14" s="16">
        <v>0</v>
      </c>
      <c r="AG14" s="16"/>
      <c r="AH14" s="16">
        <v>2.12226947492502E-2</v>
      </c>
      <c r="AI14" s="16">
        <v>0</v>
      </c>
      <c r="AJ14" s="16">
        <v>0</v>
      </c>
      <c r="AK14" s="16">
        <v>0</v>
      </c>
      <c r="AL14" s="16"/>
      <c r="AM14" s="16">
        <v>1.4269075394347901E-2</v>
      </c>
      <c r="AN14" s="16">
        <v>8.6053808615428797E-3</v>
      </c>
      <c r="AO14" s="16">
        <v>2.9339895009159699E-2</v>
      </c>
      <c r="AP14" s="16"/>
      <c r="AQ14" s="16">
        <v>9.7359839043345102E-3</v>
      </c>
      <c r="AR14" s="16">
        <v>8.5392745954117194E-3</v>
      </c>
      <c r="AS14" s="16">
        <v>0</v>
      </c>
      <c r="AT14" s="16">
        <v>0</v>
      </c>
      <c r="AU14" s="16">
        <v>0</v>
      </c>
      <c r="AV14" s="16"/>
      <c r="AW14" s="16">
        <v>6.1193477371773303E-2</v>
      </c>
      <c r="AX14" s="16">
        <v>0</v>
      </c>
      <c r="AY14" s="16">
        <v>0</v>
      </c>
      <c r="AZ14" s="16" t="s">
        <v>137</v>
      </c>
      <c r="BA14" s="16" t="s">
        <v>137</v>
      </c>
      <c r="BB14" s="16" t="s">
        <v>137</v>
      </c>
      <c r="BC14" s="16">
        <v>0</v>
      </c>
      <c r="BD14" s="16">
        <v>3.7935775188867898E-2</v>
      </c>
      <c r="BE14" s="16">
        <v>0</v>
      </c>
      <c r="BF14" s="16"/>
      <c r="BG14" s="16">
        <v>1.2025546860297E-2</v>
      </c>
      <c r="BH14" s="16">
        <v>2.7362521844282499E-2</v>
      </c>
      <c r="BI14" s="16">
        <v>0</v>
      </c>
      <c r="BJ14" s="16">
        <v>2.5894734859079799E-2</v>
      </c>
      <c r="BK14" s="16">
        <v>0</v>
      </c>
      <c r="BL14" s="16">
        <v>0</v>
      </c>
      <c r="BM14" s="16"/>
      <c r="BN14" s="16">
        <v>0</v>
      </c>
      <c r="BO14" s="16">
        <v>2.2915342942633001E-2</v>
      </c>
      <c r="BP14" s="16">
        <v>0</v>
      </c>
      <c r="BQ14" s="16">
        <v>1.4485136304489299E-2</v>
      </c>
      <c r="BR14" s="16">
        <v>1.05721967692973E-2</v>
      </c>
      <c r="BS14" s="16">
        <v>0</v>
      </c>
      <c r="BT14" s="16"/>
      <c r="BU14" s="16">
        <v>1.2935537013430899E-2</v>
      </c>
      <c r="BV14" s="16">
        <v>1.21927021801872E-2</v>
      </c>
      <c r="BW14" s="16"/>
      <c r="BX14" s="16">
        <v>9.6738646198544602E-3</v>
      </c>
      <c r="BY14" s="16">
        <v>1.604059086265E-2</v>
      </c>
      <c r="BZ14" s="16"/>
      <c r="CA14" s="16">
        <v>2.7037259122725402E-3</v>
      </c>
      <c r="CB14" s="16">
        <v>2.55020381723562E-2</v>
      </c>
    </row>
    <row r="15" spans="2:80" x14ac:dyDescent="0.35">
      <c r="B15" s="17" t="s">
        <v>338</v>
      </c>
      <c r="C15" s="19">
        <v>0.569187290807735</v>
      </c>
      <c r="D15" s="19">
        <v>0.55361254058490506</v>
      </c>
      <c r="E15" s="19">
        <v>0.58231116821983597</v>
      </c>
      <c r="F15" s="19"/>
      <c r="G15" s="19">
        <v>0.50637705140931599</v>
      </c>
      <c r="H15" s="19">
        <v>0.45589815935737998</v>
      </c>
      <c r="I15" s="19">
        <v>0.61136700979641501</v>
      </c>
      <c r="J15" s="19"/>
      <c r="K15" s="19">
        <v>0.64923274234592199</v>
      </c>
      <c r="L15" s="19">
        <v>0.52157200808492699</v>
      </c>
      <c r="M15" s="19">
        <v>0.48625086861217198</v>
      </c>
      <c r="N15" s="19">
        <v>0.55524572240838399</v>
      </c>
      <c r="O15" s="19"/>
      <c r="P15" s="19">
        <v>0.50536341430171605</v>
      </c>
      <c r="Q15" s="19">
        <v>0.60689125561660695</v>
      </c>
      <c r="R15" s="19">
        <v>0.555685404629506</v>
      </c>
      <c r="S15" s="19">
        <v>0.62383217074472097</v>
      </c>
      <c r="T15" s="19">
        <v>0.43966828787117102</v>
      </c>
      <c r="U15" s="19">
        <v>0.66157160098841405</v>
      </c>
      <c r="V15" s="19">
        <v>0.59494157054358698</v>
      </c>
      <c r="W15" s="19">
        <v>0.45687594848034002</v>
      </c>
      <c r="X15" s="19">
        <v>0.65807765026522702</v>
      </c>
      <c r="Y15" s="19">
        <v>0.43127690885772701</v>
      </c>
      <c r="Z15" s="19">
        <v>0.50519524840240404</v>
      </c>
      <c r="AA15" s="19">
        <v>0.79557218440652699</v>
      </c>
      <c r="AB15" s="19"/>
      <c r="AC15" s="19">
        <v>0.45870119821922201</v>
      </c>
      <c r="AD15" s="19">
        <v>0.55241941504745795</v>
      </c>
      <c r="AE15" s="19">
        <v>0.68503586855570098</v>
      </c>
      <c r="AF15" s="19">
        <v>0.66899788503603497</v>
      </c>
      <c r="AG15" s="19"/>
      <c r="AH15" s="19">
        <v>0.522220650007026</v>
      </c>
      <c r="AI15" s="19">
        <v>0.63236148246297397</v>
      </c>
      <c r="AJ15" s="19">
        <v>0.58427191774527898</v>
      </c>
      <c r="AK15" s="19">
        <v>0.85752717054273997</v>
      </c>
      <c r="AL15" s="19"/>
      <c r="AM15" s="19">
        <v>0.54576819516123998</v>
      </c>
      <c r="AN15" s="19">
        <v>0.60004404257144905</v>
      </c>
      <c r="AO15" s="19">
        <v>0.54144850478858597</v>
      </c>
      <c r="AP15" s="19"/>
      <c r="AQ15" s="19">
        <v>0.58649960433086001</v>
      </c>
      <c r="AR15" s="19">
        <v>0.55991801069311697</v>
      </c>
      <c r="AS15" s="19">
        <v>0.64121815466958398</v>
      </c>
      <c r="AT15" s="19">
        <v>0.40894410695008199</v>
      </c>
      <c r="AU15" s="19">
        <v>0.41175102190336499</v>
      </c>
      <c r="AV15" s="19"/>
      <c r="AW15" s="19">
        <v>0.55378315580095905</v>
      </c>
      <c r="AX15" s="19">
        <v>0.65383306844132105</v>
      </c>
      <c r="AY15" s="19">
        <v>0.65383306844132105</v>
      </c>
      <c r="AZ15" s="19" t="s">
        <v>137</v>
      </c>
      <c r="BA15" s="19" t="s">
        <v>137</v>
      </c>
      <c r="BB15" s="19" t="s">
        <v>137</v>
      </c>
      <c r="BC15" s="19">
        <v>0.52323511323398797</v>
      </c>
      <c r="BD15" s="19">
        <v>0.43255786838354399</v>
      </c>
      <c r="BE15" s="19">
        <v>0.33704116737855599</v>
      </c>
      <c r="BF15" s="19"/>
      <c r="BG15" s="19">
        <v>0.56961565766230204</v>
      </c>
      <c r="BH15" s="19">
        <v>0.54661324947976697</v>
      </c>
      <c r="BI15" s="19">
        <v>0.56905231258233102</v>
      </c>
      <c r="BJ15" s="19">
        <v>0.48505754134321899</v>
      </c>
      <c r="BK15" s="19">
        <v>0.681469355217035</v>
      </c>
      <c r="BL15" s="19">
        <v>0.64002705379963298</v>
      </c>
      <c r="BM15" s="19"/>
      <c r="BN15" s="19">
        <v>0.52659588394996004</v>
      </c>
      <c r="BO15" s="19">
        <v>0.53382651388226199</v>
      </c>
      <c r="BP15" s="19">
        <v>0.60108467961308398</v>
      </c>
      <c r="BQ15" s="19">
        <v>0.633074437826877</v>
      </c>
      <c r="BR15" s="19">
        <v>0.60327132748661505</v>
      </c>
      <c r="BS15" s="19">
        <v>0.48093395814481199</v>
      </c>
      <c r="BT15" s="19"/>
      <c r="BU15" s="19">
        <v>0.59090897455621505</v>
      </c>
      <c r="BV15" s="19">
        <v>0.51344851579435402</v>
      </c>
      <c r="BW15" s="19"/>
      <c r="BX15" s="19">
        <v>0.62646185665324605</v>
      </c>
      <c r="BY15" s="19">
        <v>0.50703573545783598</v>
      </c>
      <c r="BZ15" s="19"/>
      <c r="CA15" s="19">
        <v>0.55984752273663996</v>
      </c>
      <c r="CB15" s="19">
        <v>0.577639169435059</v>
      </c>
    </row>
    <row r="16" spans="2:80" x14ac:dyDescent="0.35">
      <c r="B16" s="17" t="s">
        <v>339</v>
      </c>
      <c r="C16" s="19">
        <v>0.232276326211073</v>
      </c>
      <c r="D16" s="19">
        <v>0.25360301886574999</v>
      </c>
      <c r="E16" s="19">
        <v>0.214305643150276</v>
      </c>
      <c r="F16" s="19"/>
      <c r="G16" s="19">
        <v>0.29881364053564302</v>
      </c>
      <c r="H16" s="19">
        <v>0.33578228925017101</v>
      </c>
      <c r="I16" s="19">
        <v>0.19298886311239999</v>
      </c>
      <c r="J16" s="19"/>
      <c r="K16" s="19">
        <v>0.15063920929629901</v>
      </c>
      <c r="L16" s="19">
        <v>0.30503325510817803</v>
      </c>
      <c r="M16" s="19">
        <v>0.30245987762434801</v>
      </c>
      <c r="N16" s="19">
        <v>0.22458782658395801</v>
      </c>
      <c r="O16" s="19"/>
      <c r="P16" s="19">
        <v>0.29352142760370997</v>
      </c>
      <c r="Q16" s="19">
        <v>0.24394028554779101</v>
      </c>
      <c r="R16" s="19">
        <v>0.16749664712019999</v>
      </c>
      <c r="S16" s="19">
        <v>0.24607468480234099</v>
      </c>
      <c r="T16" s="19">
        <v>0.35028141189228701</v>
      </c>
      <c r="U16" s="19">
        <v>0.21674649937392801</v>
      </c>
      <c r="V16" s="19">
        <v>0.162143225228045</v>
      </c>
      <c r="W16" s="19">
        <v>0.30473508662512699</v>
      </c>
      <c r="X16" s="19">
        <v>0.170868639504548</v>
      </c>
      <c r="Y16" s="19">
        <v>0.269486987535207</v>
      </c>
      <c r="Z16" s="19">
        <v>0.21584803621150001</v>
      </c>
      <c r="AA16" s="19">
        <v>0.10391692328318999</v>
      </c>
      <c r="AB16" s="19"/>
      <c r="AC16" s="19">
        <v>0.310447182192579</v>
      </c>
      <c r="AD16" s="19">
        <v>0.226120076881693</v>
      </c>
      <c r="AE16" s="19">
        <v>0.203663526484681</v>
      </c>
      <c r="AF16" s="19">
        <v>0.134322325194869</v>
      </c>
      <c r="AG16" s="19"/>
      <c r="AH16" s="19">
        <v>0.24383021606720101</v>
      </c>
      <c r="AI16" s="19">
        <v>0.21026223019488599</v>
      </c>
      <c r="AJ16" s="19">
        <v>0.25124574632156699</v>
      </c>
      <c r="AK16" s="19">
        <v>0.142472829457261</v>
      </c>
      <c r="AL16" s="19"/>
      <c r="AM16" s="19">
        <v>0.24835984454667101</v>
      </c>
      <c r="AN16" s="19">
        <v>0.21386085333486901</v>
      </c>
      <c r="AO16" s="19">
        <v>0.23981321366820901</v>
      </c>
      <c r="AP16" s="19"/>
      <c r="AQ16" s="19">
        <v>0.21616027934486901</v>
      </c>
      <c r="AR16" s="19">
        <v>0.216036948103138</v>
      </c>
      <c r="AS16" s="19">
        <v>0.24764824772233801</v>
      </c>
      <c r="AT16" s="19">
        <v>0.30471305768493201</v>
      </c>
      <c r="AU16" s="19">
        <v>0.40058186533729401</v>
      </c>
      <c r="AV16" s="19"/>
      <c r="AW16" s="19">
        <v>0.20994260296369199</v>
      </c>
      <c r="AX16" s="19">
        <v>0.15032468132350299</v>
      </c>
      <c r="AY16" s="19">
        <v>0.15032468132350299</v>
      </c>
      <c r="AZ16" s="19" t="s">
        <v>137</v>
      </c>
      <c r="BA16" s="19" t="s">
        <v>137</v>
      </c>
      <c r="BB16" s="19" t="s">
        <v>137</v>
      </c>
      <c r="BC16" s="19">
        <v>0.35602770162310399</v>
      </c>
      <c r="BD16" s="19">
        <v>0.34668016154270698</v>
      </c>
      <c r="BE16" s="19">
        <v>0.33543252281585501</v>
      </c>
      <c r="BF16" s="19"/>
      <c r="BG16" s="19">
        <v>0.23290579139079901</v>
      </c>
      <c r="BH16" s="19">
        <v>0.306220697920908</v>
      </c>
      <c r="BI16" s="19">
        <v>0.140110439886314</v>
      </c>
      <c r="BJ16" s="19">
        <v>0.28074048452803102</v>
      </c>
      <c r="BK16" s="19">
        <v>0.13004399642325701</v>
      </c>
      <c r="BL16" s="19">
        <v>0.188571505821645</v>
      </c>
      <c r="BM16" s="19"/>
      <c r="BN16" s="19">
        <v>0.219826814310837</v>
      </c>
      <c r="BO16" s="19">
        <v>0.25013397005386201</v>
      </c>
      <c r="BP16" s="19">
        <v>0.21855735647632199</v>
      </c>
      <c r="BQ16" s="19">
        <v>0.20676292465816101</v>
      </c>
      <c r="BR16" s="19">
        <v>0.22413699344606799</v>
      </c>
      <c r="BS16" s="19">
        <v>0.27724024072856301</v>
      </c>
      <c r="BT16" s="19"/>
      <c r="BU16" s="19">
        <v>0.19961481136116399</v>
      </c>
      <c r="BV16" s="19">
        <v>0.316087178486396</v>
      </c>
      <c r="BW16" s="19"/>
      <c r="BX16" s="19">
        <v>0.16424728436477301</v>
      </c>
      <c r="BY16" s="19">
        <v>0.30609811250126601</v>
      </c>
      <c r="BZ16" s="19"/>
      <c r="CA16" s="19">
        <v>0.23681396670774801</v>
      </c>
      <c r="CB16" s="19">
        <v>0.22834915560587801</v>
      </c>
    </row>
    <row r="17" spans="2:80" x14ac:dyDescent="0.35">
      <c r="B17" s="17" t="s">
        <v>110</v>
      </c>
      <c r="C17" s="20">
        <v>0.33691096459666198</v>
      </c>
      <c r="D17" s="20">
        <v>0.30000952171915501</v>
      </c>
      <c r="E17" s="20">
        <v>0.36800552506956002</v>
      </c>
      <c r="F17" s="20"/>
      <c r="G17" s="20">
        <v>0.207563410873673</v>
      </c>
      <c r="H17" s="20">
        <v>0.12011587010720901</v>
      </c>
      <c r="I17" s="20">
        <v>0.41837814668401502</v>
      </c>
      <c r="J17" s="20"/>
      <c r="K17" s="20">
        <v>0.49859353304962301</v>
      </c>
      <c r="L17" s="20">
        <v>0.21653875297674899</v>
      </c>
      <c r="M17" s="20">
        <v>0.183790990987824</v>
      </c>
      <c r="N17" s="20">
        <v>0.33065789582442601</v>
      </c>
      <c r="O17" s="20"/>
      <c r="P17" s="20">
        <v>0.211841986698007</v>
      </c>
      <c r="Q17" s="20">
        <v>0.36295097006881599</v>
      </c>
      <c r="R17" s="20">
        <v>0.38818875750930598</v>
      </c>
      <c r="S17" s="20">
        <v>0.37775748594238001</v>
      </c>
      <c r="T17" s="20">
        <v>8.9386875978883604E-2</v>
      </c>
      <c r="U17" s="20">
        <v>0.44482510161448602</v>
      </c>
      <c r="V17" s="20">
        <v>0.43279834531554201</v>
      </c>
      <c r="W17" s="20">
        <v>0.152140861855213</v>
      </c>
      <c r="X17" s="20">
        <v>0.48720901076067902</v>
      </c>
      <c r="Y17" s="20">
        <v>0.16178992132251999</v>
      </c>
      <c r="Z17" s="20">
        <v>0.28934721219090398</v>
      </c>
      <c r="AA17" s="20">
        <v>0.69165526112333697</v>
      </c>
      <c r="AB17" s="20"/>
      <c r="AC17" s="20">
        <v>0.14825401602664301</v>
      </c>
      <c r="AD17" s="20">
        <v>0.32629933816576401</v>
      </c>
      <c r="AE17" s="20">
        <v>0.48137234207101998</v>
      </c>
      <c r="AF17" s="20">
        <v>0.53467555984116599</v>
      </c>
      <c r="AG17" s="20"/>
      <c r="AH17" s="20">
        <v>0.27839043393982499</v>
      </c>
      <c r="AI17" s="20">
        <v>0.42209925226808898</v>
      </c>
      <c r="AJ17" s="20">
        <v>0.33302617142371199</v>
      </c>
      <c r="AK17" s="20">
        <v>0.71505434108547905</v>
      </c>
      <c r="AL17" s="20"/>
      <c r="AM17" s="20">
        <v>0.29740835061456899</v>
      </c>
      <c r="AN17" s="20">
        <v>0.38618318923658002</v>
      </c>
      <c r="AO17" s="20">
        <v>0.30163529112037701</v>
      </c>
      <c r="AP17" s="20"/>
      <c r="AQ17" s="20">
        <v>0.37033932498599098</v>
      </c>
      <c r="AR17" s="20">
        <v>0.34388106258997903</v>
      </c>
      <c r="AS17" s="20">
        <v>0.39356990694724597</v>
      </c>
      <c r="AT17" s="20">
        <v>0.10423104926515001</v>
      </c>
      <c r="AU17" s="20">
        <v>1.11691565660707E-2</v>
      </c>
      <c r="AV17" s="20"/>
      <c r="AW17" s="20">
        <v>0.343840552837266</v>
      </c>
      <c r="AX17" s="20">
        <v>0.50350838711781798</v>
      </c>
      <c r="AY17" s="20">
        <v>0.50350838711781798</v>
      </c>
      <c r="AZ17" s="20" t="s">
        <v>137</v>
      </c>
      <c r="BA17" s="20" t="s">
        <v>137</v>
      </c>
      <c r="BB17" s="20" t="s">
        <v>137</v>
      </c>
      <c r="BC17" s="20">
        <v>0.16720741161088401</v>
      </c>
      <c r="BD17" s="20">
        <v>8.5877706840836801E-2</v>
      </c>
      <c r="BE17" s="20">
        <v>1.60864456270038E-3</v>
      </c>
      <c r="BF17" s="20"/>
      <c r="BG17" s="20">
        <v>0.33670986627150301</v>
      </c>
      <c r="BH17" s="20">
        <v>0.240392551558858</v>
      </c>
      <c r="BI17" s="20">
        <v>0.42894187269601702</v>
      </c>
      <c r="BJ17" s="20">
        <v>0.204317056815188</v>
      </c>
      <c r="BK17" s="20">
        <v>0.55142535879377796</v>
      </c>
      <c r="BL17" s="20">
        <v>0.45145554797798798</v>
      </c>
      <c r="BM17" s="20"/>
      <c r="BN17" s="20">
        <v>0.30676906963912298</v>
      </c>
      <c r="BO17" s="20">
        <v>0.28369254382839998</v>
      </c>
      <c r="BP17" s="20">
        <v>0.38252732313676202</v>
      </c>
      <c r="BQ17" s="20">
        <v>0.42631151316871602</v>
      </c>
      <c r="BR17" s="20">
        <v>0.37913433404054703</v>
      </c>
      <c r="BS17" s="20">
        <v>0.203693717416249</v>
      </c>
      <c r="BT17" s="20"/>
      <c r="BU17" s="20">
        <v>0.391294163195051</v>
      </c>
      <c r="BV17" s="20">
        <v>0.19736133730795799</v>
      </c>
      <c r="BW17" s="20"/>
      <c r="BX17" s="20">
        <v>0.46221457228847301</v>
      </c>
      <c r="BY17" s="20">
        <v>0.20093762295657</v>
      </c>
      <c r="BZ17" s="20"/>
      <c r="CA17" s="20">
        <v>0.323033556028893</v>
      </c>
      <c r="CB17" s="20">
        <v>0.34929001382918101</v>
      </c>
    </row>
    <row r="18" spans="2:80" x14ac:dyDescent="0.35">
      <c r="B18" s="15" t="s">
        <v>501</v>
      </c>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CB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346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333</v>
      </c>
      <c r="C9" s="16">
        <v>7.3896873886867595E-2</v>
      </c>
      <c r="D9" s="16">
        <v>8.6819776111146801E-2</v>
      </c>
      <c r="E9" s="16">
        <v>6.3007544544595701E-2</v>
      </c>
      <c r="F9" s="16"/>
      <c r="G9" s="16">
        <v>0.11029270974563</v>
      </c>
      <c r="H9" s="16">
        <v>9.7744045877613497E-2</v>
      </c>
      <c r="I9" s="16">
        <v>6.3118281890072694E-2</v>
      </c>
      <c r="J9" s="16"/>
      <c r="K9" s="16">
        <v>5.1758847238960903E-2</v>
      </c>
      <c r="L9" s="16">
        <v>8.8503556535781E-2</v>
      </c>
      <c r="M9" s="16">
        <v>0.124628296935943</v>
      </c>
      <c r="N9" s="16">
        <v>6.3343849509167702E-2</v>
      </c>
      <c r="O9" s="16"/>
      <c r="P9" s="16">
        <v>9.7097305544253901E-2</v>
      </c>
      <c r="Q9" s="16">
        <v>2.74300489058277E-2</v>
      </c>
      <c r="R9" s="16">
        <v>0.16803119720592299</v>
      </c>
      <c r="S9" s="16">
        <v>8.6035675448069907E-2</v>
      </c>
      <c r="T9" s="16">
        <v>9.58713799087514E-2</v>
      </c>
      <c r="U9" s="16">
        <v>4.0673862316531098E-2</v>
      </c>
      <c r="V9" s="16">
        <v>9.9020656054299203E-2</v>
      </c>
      <c r="W9" s="16">
        <v>0.13006632781469399</v>
      </c>
      <c r="X9" s="16">
        <v>1.22839263748773E-2</v>
      </c>
      <c r="Y9" s="16">
        <v>7.7015657066451804E-2</v>
      </c>
      <c r="Z9" s="16">
        <v>6.3755421306072604E-2</v>
      </c>
      <c r="AA9" s="16">
        <v>0</v>
      </c>
      <c r="AB9" s="16"/>
      <c r="AC9" s="16">
        <v>9.4767497193078407E-2</v>
      </c>
      <c r="AD9" s="16">
        <v>8.6994736407145001E-2</v>
      </c>
      <c r="AE9" s="16">
        <v>5.6315163910129203E-2</v>
      </c>
      <c r="AF9" s="16">
        <v>2.5710785600004699E-2</v>
      </c>
      <c r="AG9" s="16"/>
      <c r="AH9" s="16">
        <v>9.2614716742354705E-2</v>
      </c>
      <c r="AI9" s="16">
        <v>3.7623423421219201E-2</v>
      </c>
      <c r="AJ9" s="16">
        <v>3.83395838887104E-2</v>
      </c>
      <c r="AK9" s="16">
        <v>0.192679082915132</v>
      </c>
      <c r="AL9" s="16"/>
      <c r="AM9" s="16">
        <v>9.4111252278944096E-2</v>
      </c>
      <c r="AN9" s="16">
        <v>4.5646022544811302E-2</v>
      </c>
      <c r="AO9" s="16">
        <v>5.9760147137876397E-2</v>
      </c>
      <c r="AP9" s="16"/>
      <c r="AQ9" s="16">
        <v>7.8626759143696795E-2</v>
      </c>
      <c r="AR9" s="16">
        <v>6.6250526897613807E-2</v>
      </c>
      <c r="AS9" s="16">
        <v>5.4519691751265399E-2</v>
      </c>
      <c r="AT9" s="16">
        <v>0.16705170012059001</v>
      </c>
      <c r="AU9" s="16">
        <v>0.10570544212953401</v>
      </c>
      <c r="AV9" s="16"/>
      <c r="AW9" s="16">
        <v>6.0300009498563102E-2</v>
      </c>
      <c r="AX9" s="16">
        <v>4.4356319159260499E-2</v>
      </c>
      <c r="AY9" s="16">
        <v>4.4356319159260499E-2</v>
      </c>
      <c r="AZ9" s="16" t="s">
        <v>137</v>
      </c>
      <c r="BA9" s="16" t="s">
        <v>137</v>
      </c>
      <c r="BB9" s="16" t="s">
        <v>137</v>
      </c>
      <c r="BC9" s="16">
        <v>0.10948630941594199</v>
      </c>
      <c r="BD9" s="16">
        <v>4.06612451653664E-2</v>
      </c>
      <c r="BE9" s="16">
        <v>0.118154875303272</v>
      </c>
      <c r="BF9" s="16"/>
      <c r="BG9" s="16">
        <v>7.2946976894721793E-2</v>
      </c>
      <c r="BH9" s="16">
        <v>5.9322261525633899E-2</v>
      </c>
      <c r="BI9" s="16">
        <v>4.5903912490573899E-2</v>
      </c>
      <c r="BJ9" s="16">
        <v>8.7327746448928795E-2</v>
      </c>
      <c r="BK9" s="16">
        <v>6.5215210590901004E-2</v>
      </c>
      <c r="BL9" s="16">
        <v>0.188571505821645</v>
      </c>
      <c r="BM9" s="16"/>
      <c r="BN9" s="16">
        <v>7.6091054608066894E-2</v>
      </c>
      <c r="BO9" s="16">
        <v>5.4295122044965997E-2</v>
      </c>
      <c r="BP9" s="16">
        <v>3.8043528387739098E-2</v>
      </c>
      <c r="BQ9" s="16">
        <v>7.2283474510781306E-2</v>
      </c>
      <c r="BR9" s="16">
        <v>9.0368352888371306E-2</v>
      </c>
      <c r="BS9" s="16">
        <v>0.178851896919518</v>
      </c>
      <c r="BT9" s="16"/>
      <c r="BU9" s="16">
        <v>7.1768949068934607E-2</v>
      </c>
      <c r="BV9" s="16">
        <v>7.9357220517705801E-2</v>
      </c>
      <c r="BW9" s="16"/>
      <c r="BX9" s="16">
        <v>6.8303334728778503E-2</v>
      </c>
      <c r="BY9" s="16">
        <v>7.9966708785721596E-2</v>
      </c>
      <c r="BZ9" s="16"/>
      <c r="CA9" s="16">
        <v>7.4191763745971501E-2</v>
      </c>
      <c r="CB9" s="16">
        <v>7.4100135786855398E-2</v>
      </c>
    </row>
    <row r="10" spans="2:80" x14ac:dyDescent="0.35">
      <c r="B10" s="17" t="s">
        <v>334</v>
      </c>
      <c r="C10" s="16">
        <v>0.16558609725958701</v>
      </c>
      <c r="D10" s="16">
        <v>0.161964842745594</v>
      </c>
      <c r="E10" s="16">
        <v>0.168637504161124</v>
      </c>
      <c r="F10" s="16"/>
      <c r="G10" s="16">
        <v>0.33470252645788301</v>
      </c>
      <c r="H10" s="16">
        <v>0.17768312932589</v>
      </c>
      <c r="I10" s="16">
        <v>0.14776783515323599</v>
      </c>
      <c r="J10" s="16"/>
      <c r="K10" s="16">
        <v>0.17715327076005</v>
      </c>
      <c r="L10" s="16">
        <v>0.21580926061303901</v>
      </c>
      <c r="M10" s="16">
        <v>0.12345726294549</v>
      </c>
      <c r="N10" s="16">
        <v>0.11354725429649599</v>
      </c>
      <c r="O10" s="16"/>
      <c r="P10" s="16">
        <v>8.8617328336177997E-2</v>
      </c>
      <c r="Q10" s="16">
        <v>0.148824337836685</v>
      </c>
      <c r="R10" s="16">
        <v>0.14753634602677301</v>
      </c>
      <c r="S10" s="16">
        <v>0.20496954628446001</v>
      </c>
      <c r="T10" s="16">
        <v>0.15029714974650199</v>
      </c>
      <c r="U10" s="16">
        <v>0.179506668420748</v>
      </c>
      <c r="V10" s="16">
        <v>0.14131572175214299</v>
      </c>
      <c r="W10" s="16">
        <v>0.133124615272146</v>
      </c>
      <c r="X10" s="16">
        <v>0.15504286592473501</v>
      </c>
      <c r="Y10" s="16">
        <v>0.29318538480203599</v>
      </c>
      <c r="Z10" s="16">
        <v>0.182934058645259</v>
      </c>
      <c r="AA10" s="16">
        <v>0.218789903454642</v>
      </c>
      <c r="AB10" s="16"/>
      <c r="AC10" s="16">
        <v>9.8158613643816103E-2</v>
      </c>
      <c r="AD10" s="16">
        <v>0.17563390660544201</v>
      </c>
      <c r="AE10" s="16">
        <v>0.21609285464314301</v>
      </c>
      <c r="AF10" s="16">
        <v>0.186931271479889</v>
      </c>
      <c r="AG10" s="16"/>
      <c r="AH10" s="16">
        <v>0.165448646505647</v>
      </c>
      <c r="AI10" s="16">
        <v>0.17522122504534099</v>
      </c>
      <c r="AJ10" s="16">
        <v>0.20099325885090299</v>
      </c>
      <c r="AK10" s="16">
        <v>9.4208852082115005E-2</v>
      </c>
      <c r="AL10" s="16"/>
      <c r="AM10" s="16">
        <v>0.15346068216936901</v>
      </c>
      <c r="AN10" s="16">
        <v>0.19626942988145299</v>
      </c>
      <c r="AO10" s="16">
        <v>9.0578169352455606E-2</v>
      </c>
      <c r="AP10" s="16"/>
      <c r="AQ10" s="16">
        <v>0.19355043344570799</v>
      </c>
      <c r="AR10" s="16">
        <v>0.105850302233539</v>
      </c>
      <c r="AS10" s="16">
        <v>9.0773516599507401E-2</v>
      </c>
      <c r="AT10" s="16">
        <v>0.14683376318781899</v>
      </c>
      <c r="AU10" s="16">
        <v>4.6286002192282301E-2</v>
      </c>
      <c r="AV10" s="16"/>
      <c r="AW10" s="16">
        <v>8.5735333846410897E-2</v>
      </c>
      <c r="AX10" s="16">
        <v>0.17517507233520299</v>
      </c>
      <c r="AY10" s="16">
        <v>0.17517507233520299</v>
      </c>
      <c r="AZ10" s="16" t="s">
        <v>137</v>
      </c>
      <c r="BA10" s="16" t="s">
        <v>137</v>
      </c>
      <c r="BB10" s="16" t="s">
        <v>137</v>
      </c>
      <c r="BC10" s="16">
        <v>0.22604289093632099</v>
      </c>
      <c r="BD10" s="16">
        <v>0.20277461301675101</v>
      </c>
      <c r="BE10" s="16">
        <v>0.327526309805589</v>
      </c>
      <c r="BF10" s="16"/>
      <c r="BG10" s="16">
        <v>0.165121727873944</v>
      </c>
      <c r="BH10" s="16">
        <v>0.29735032831542701</v>
      </c>
      <c r="BI10" s="16">
        <v>4.0010257465679697E-2</v>
      </c>
      <c r="BJ10" s="16">
        <v>2.5736498567988798E-2</v>
      </c>
      <c r="BK10" s="16">
        <v>0.27338328802200301</v>
      </c>
      <c r="BL10" s="16">
        <v>0.17140144037872199</v>
      </c>
      <c r="BM10" s="16"/>
      <c r="BN10" s="16">
        <v>0.123518843257824</v>
      </c>
      <c r="BO10" s="16">
        <v>0.17162008778083199</v>
      </c>
      <c r="BP10" s="16">
        <v>0.15634833287772501</v>
      </c>
      <c r="BQ10" s="16">
        <v>0.18644853187367499</v>
      </c>
      <c r="BR10" s="16">
        <v>0.184195776233924</v>
      </c>
      <c r="BS10" s="16">
        <v>0.103634616678198</v>
      </c>
      <c r="BT10" s="16"/>
      <c r="BU10" s="16">
        <v>0.15050815763483499</v>
      </c>
      <c r="BV10" s="16">
        <v>0.204276739022941</v>
      </c>
      <c r="BW10" s="16"/>
      <c r="BX10" s="16">
        <v>0.132196009936734</v>
      </c>
      <c r="BY10" s="16">
        <v>0.20181938562674601</v>
      </c>
      <c r="BZ10" s="16"/>
      <c r="CA10" s="16">
        <v>0.180353925462475</v>
      </c>
      <c r="CB10" s="16">
        <v>0.144589000358678</v>
      </c>
    </row>
    <row r="11" spans="2:80" x14ac:dyDescent="0.35">
      <c r="B11" s="17" t="s">
        <v>335</v>
      </c>
      <c r="C11" s="16">
        <v>0.25504122494859999</v>
      </c>
      <c r="D11" s="16">
        <v>0.228084565368215</v>
      </c>
      <c r="E11" s="16">
        <v>0.27775593245345298</v>
      </c>
      <c r="F11" s="16"/>
      <c r="G11" s="16">
        <v>0.21685148839655399</v>
      </c>
      <c r="H11" s="16">
        <v>0.25406593665363603</v>
      </c>
      <c r="I11" s="16">
        <v>0.25849080277897202</v>
      </c>
      <c r="J11" s="16"/>
      <c r="K11" s="16">
        <v>0.25550560820556301</v>
      </c>
      <c r="L11" s="16">
        <v>0.26940104553046101</v>
      </c>
      <c r="M11" s="16">
        <v>0.194818671630205</v>
      </c>
      <c r="N11" s="16">
        <v>0.27061877995653799</v>
      </c>
      <c r="O11" s="16"/>
      <c r="P11" s="16">
        <v>0.26905699423443502</v>
      </c>
      <c r="Q11" s="16">
        <v>0.16589247665763801</v>
      </c>
      <c r="R11" s="16">
        <v>0.16550558034285701</v>
      </c>
      <c r="S11" s="16">
        <v>0.20706193239168399</v>
      </c>
      <c r="T11" s="16">
        <v>0.31253906922428898</v>
      </c>
      <c r="U11" s="16">
        <v>0.35187283179336198</v>
      </c>
      <c r="V11" s="16">
        <v>0.29042604944953998</v>
      </c>
      <c r="W11" s="16">
        <v>0.27993310843281999</v>
      </c>
      <c r="X11" s="16">
        <v>0.33326545756322901</v>
      </c>
      <c r="Y11" s="16">
        <v>0.20301435963634201</v>
      </c>
      <c r="Z11" s="16">
        <v>0.30967632882921903</v>
      </c>
      <c r="AA11" s="16">
        <v>0.107557361918798</v>
      </c>
      <c r="AB11" s="16"/>
      <c r="AC11" s="16">
        <v>0.29372706412620803</v>
      </c>
      <c r="AD11" s="16">
        <v>0.23767957222625499</v>
      </c>
      <c r="AE11" s="16">
        <v>0.205291631168598</v>
      </c>
      <c r="AF11" s="16">
        <v>0.23761428441713101</v>
      </c>
      <c r="AG11" s="16"/>
      <c r="AH11" s="16">
        <v>0.24654274714264099</v>
      </c>
      <c r="AI11" s="16">
        <v>0.27389566822517097</v>
      </c>
      <c r="AJ11" s="16">
        <v>0.23653443839208901</v>
      </c>
      <c r="AK11" s="16">
        <v>0.19064911802860901</v>
      </c>
      <c r="AL11" s="16"/>
      <c r="AM11" s="16">
        <v>0.24099827305448199</v>
      </c>
      <c r="AN11" s="16">
        <v>0.25015632284364903</v>
      </c>
      <c r="AO11" s="16">
        <v>0.38274130872693501</v>
      </c>
      <c r="AP11" s="16"/>
      <c r="AQ11" s="16">
        <v>0.24238619665389399</v>
      </c>
      <c r="AR11" s="16">
        <v>0.27535320080372999</v>
      </c>
      <c r="AS11" s="16">
        <v>0.30637669954561397</v>
      </c>
      <c r="AT11" s="16">
        <v>0.28749553771021102</v>
      </c>
      <c r="AU11" s="16">
        <v>0.320966155253884</v>
      </c>
      <c r="AV11" s="16"/>
      <c r="AW11" s="16">
        <v>0.281396095178644</v>
      </c>
      <c r="AX11" s="16">
        <v>0.24158312680730201</v>
      </c>
      <c r="AY11" s="16">
        <v>0.24158312680730201</v>
      </c>
      <c r="AZ11" s="16" t="s">
        <v>137</v>
      </c>
      <c r="BA11" s="16" t="s">
        <v>137</v>
      </c>
      <c r="BB11" s="16" t="s">
        <v>137</v>
      </c>
      <c r="BC11" s="16">
        <v>0.213664520646277</v>
      </c>
      <c r="BD11" s="16">
        <v>0.27219137765113199</v>
      </c>
      <c r="BE11" s="16">
        <v>0.45241859484258801</v>
      </c>
      <c r="BF11" s="16"/>
      <c r="BG11" s="16">
        <v>0.250853938576936</v>
      </c>
      <c r="BH11" s="16">
        <v>0.254352784786125</v>
      </c>
      <c r="BI11" s="16">
        <v>0.257436246398215</v>
      </c>
      <c r="BJ11" s="16">
        <v>0.35608799970049998</v>
      </c>
      <c r="BK11" s="16">
        <v>0.210181592316913</v>
      </c>
      <c r="BL11" s="16">
        <v>0.23703333886826899</v>
      </c>
      <c r="BM11" s="16"/>
      <c r="BN11" s="16">
        <v>0.267525581866837</v>
      </c>
      <c r="BO11" s="16">
        <v>0.27986940164283503</v>
      </c>
      <c r="BP11" s="16">
        <v>0.25525169095214401</v>
      </c>
      <c r="BQ11" s="16">
        <v>0.24534132228347799</v>
      </c>
      <c r="BR11" s="16">
        <v>0.221201481561492</v>
      </c>
      <c r="BS11" s="16">
        <v>0.21233502296531001</v>
      </c>
      <c r="BT11" s="16"/>
      <c r="BU11" s="16">
        <v>0.25977597212206599</v>
      </c>
      <c r="BV11" s="16">
        <v>0.24289166000220999</v>
      </c>
      <c r="BW11" s="16"/>
      <c r="BX11" s="16">
        <v>0.26638375006676801</v>
      </c>
      <c r="BY11" s="16">
        <v>0.24273287189026499</v>
      </c>
      <c r="BZ11" s="16"/>
      <c r="CA11" s="16">
        <v>0.25237708015510502</v>
      </c>
      <c r="CB11" s="16">
        <v>0.25621480269242197</v>
      </c>
    </row>
    <row r="12" spans="2:80" x14ac:dyDescent="0.35">
      <c r="B12" s="17" t="s">
        <v>336</v>
      </c>
      <c r="C12" s="16">
        <v>0.165543581501749</v>
      </c>
      <c r="D12" s="16">
        <v>0.19583381215059001</v>
      </c>
      <c r="E12" s="16">
        <v>0.140019880117635</v>
      </c>
      <c r="F12" s="16"/>
      <c r="G12" s="16">
        <v>5.6426624489342998E-2</v>
      </c>
      <c r="H12" s="16">
        <v>0.15931405738563301</v>
      </c>
      <c r="I12" s="16">
        <v>0.17652519948611201</v>
      </c>
      <c r="J12" s="16"/>
      <c r="K12" s="16">
        <v>0.166706676953014</v>
      </c>
      <c r="L12" s="16">
        <v>0.14528593169680101</v>
      </c>
      <c r="M12" s="16">
        <v>0.231505889951893</v>
      </c>
      <c r="N12" s="16">
        <v>0.15441616911049799</v>
      </c>
      <c r="O12" s="16"/>
      <c r="P12" s="16">
        <v>0.232137576685674</v>
      </c>
      <c r="Q12" s="16">
        <v>0.19278648898606299</v>
      </c>
      <c r="R12" s="16">
        <v>0.129378831803661</v>
      </c>
      <c r="S12" s="16">
        <v>0.23460957643153199</v>
      </c>
      <c r="T12" s="16">
        <v>7.8582186059259998E-2</v>
      </c>
      <c r="U12" s="16">
        <v>0.141744115303549</v>
      </c>
      <c r="V12" s="16">
        <v>0.187770027887427</v>
      </c>
      <c r="W12" s="16">
        <v>0.181177774540484</v>
      </c>
      <c r="X12" s="16">
        <v>0.13123421540587901</v>
      </c>
      <c r="Y12" s="16">
        <v>9.5647199125176399E-2</v>
      </c>
      <c r="Z12" s="16">
        <v>0.18739091538351599</v>
      </c>
      <c r="AA12" s="16">
        <v>0.107557361918798</v>
      </c>
      <c r="AB12" s="16"/>
      <c r="AC12" s="16">
        <v>0.160547435243584</v>
      </c>
      <c r="AD12" s="16">
        <v>0.168557374729355</v>
      </c>
      <c r="AE12" s="16">
        <v>0.19668960550507</v>
      </c>
      <c r="AF12" s="16">
        <v>0.17072155969576799</v>
      </c>
      <c r="AG12" s="16"/>
      <c r="AH12" s="16">
        <v>0.13187636633049599</v>
      </c>
      <c r="AI12" s="16">
        <v>0.18437425986363901</v>
      </c>
      <c r="AJ12" s="16">
        <v>0.29423447683694398</v>
      </c>
      <c r="AK12" s="16">
        <v>0.18275757981990301</v>
      </c>
      <c r="AL12" s="16"/>
      <c r="AM12" s="16">
        <v>0.14028225133467701</v>
      </c>
      <c r="AN12" s="16">
        <v>0.20868024567986601</v>
      </c>
      <c r="AO12" s="16">
        <v>9.36766584866843E-2</v>
      </c>
      <c r="AP12" s="16"/>
      <c r="AQ12" s="16">
        <v>0.139896301385394</v>
      </c>
      <c r="AR12" s="16">
        <v>0.23569459663803799</v>
      </c>
      <c r="AS12" s="16">
        <v>0.223902857877159</v>
      </c>
      <c r="AT12" s="16">
        <v>7.4263262940856195E-2</v>
      </c>
      <c r="AU12" s="16">
        <v>0.18486517804880101</v>
      </c>
      <c r="AV12" s="16"/>
      <c r="AW12" s="16">
        <v>0.109509577979197</v>
      </c>
      <c r="AX12" s="16">
        <v>0.18947919868579599</v>
      </c>
      <c r="AY12" s="16">
        <v>0.18947919868579599</v>
      </c>
      <c r="AZ12" s="16" t="s">
        <v>137</v>
      </c>
      <c r="BA12" s="16" t="s">
        <v>137</v>
      </c>
      <c r="BB12" s="16" t="s">
        <v>137</v>
      </c>
      <c r="BC12" s="16">
        <v>0.120300866215366</v>
      </c>
      <c r="BD12" s="16">
        <v>3.5005633281897097E-2</v>
      </c>
      <c r="BE12" s="16">
        <v>0</v>
      </c>
      <c r="BF12" s="16"/>
      <c r="BG12" s="16">
        <v>0.17925027162135601</v>
      </c>
      <c r="BH12" s="16">
        <v>9.7449477450534103E-2</v>
      </c>
      <c r="BI12" s="16">
        <v>0.188676121704866</v>
      </c>
      <c r="BJ12" s="16">
        <v>8.1682775343528996E-2</v>
      </c>
      <c r="BK12" s="16">
        <v>0.183960732881502</v>
      </c>
      <c r="BL12" s="16">
        <v>0</v>
      </c>
      <c r="BM12" s="16"/>
      <c r="BN12" s="16">
        <v>0.186462540916774</v>
      </c>
      <c r="BO12" s="16">
        <v>0.16733512506025</v>
      </c>
      <c r="BP12" s="16">
        <v>0.21276406726758301</v>
      </c>
      <c r="BQ12" s="16">
        <v>8.8827276619077397E-2</v>
      </c>
      <c r="BR12" s="16">
        <v>0.21534153498119299</v>
      </c>
      <c r="BS12" s="16">
        <v>0.206584559844677</v>
      </c>
      <c r="BT12" s="16"/>
      <c r="BU12" s="16">
        <v>0.15875014362107701</v>
      </c>
      <c r="BV12" s="16">
        <v>0.18297583537224599</v>
      </c>
      <c r="BW12" s="16"/>
      <c r="BX12" s="16">
        <v>0.151362973555624</v>
      </c>
      <c r="BY12" s="16">
        <v>0.18093168312500801</v>
      </c>
      <c r="BZ12" s="16"/>
      <c r="CA12" s="16">
        <v>0.14690696775450801</v>
      </c>
      <c r="CB12" s="16">
        <v>0.190401915157448</v>
      </c>
    </row>
    <row r="13" spans="2:80" x14ac:dyDescent="0.35">
      <c r="B13" s="17" t="s">
        <v>337</v>
      </c>
      <c r="C13" s="16">
        <v>0.29297434835937403</v>
      </c>
      <c r="D13" s="16">
        <v>0.29231414499943498</v>
      </c>
      <c r="E13" s="16">
        <v>0.29353066084201002</v>
      </c>
      <c r="F13" s="16"/>
      <c r="G13" s="16">
        <v>0.25700715441584998</v>
      </c>
      <c r="H13" s="16">
        <v>0.24924961483969599</v>
      </c>
      <c r="I13" s="16">
        <v>0.31021513127785499</v>
      </c>
      <c r="J13" s="16"/>
      <c r="K13" s="16">
        <v>0.31062586987630197</v>
      </c>
      <c r="L13" s="16">
        <v>0.25841664999102498</v>
      </c>
      <c r="M13" s="16">
        <v>0.22768545580010699</v>
      </c>
      <c r="N13" s="16">
        <v>0.33624563677798502</v>
      </c>
      <c r="O13" s="16"/>
      <c r="P13" s="16">
        <v>0.205880018193529</v>
      </c>
      <c r="Q13" s="16">
        <v>0.43675317126033403</v>
      </c>
      <c r="R13" s="16">
        <v>0.33214191268589299</v>
      </c>
      <c r="S13" s="16">
        <v>0.208025729326068</v>
      </c>
      <c r="T13" s="16">
        <v>0.28160394858619903</v>
      </c>
      <c r="U13" s="16">
        <v>0.26686443277168098</v>
      </c>
      <c r="V13" s="16">
        <v>0.26236621381754899</v>
      </c>
      <c r="W13" s="16">
        <v>0.27569817393985602</v>
      </c>
      <c r="X13" s="16">
        <v>0.31627217116408102</v>
      </c>
      <c r="Y13" s="16">
        <v>0.31285909848413102</v>
      </c>
      <c r="Z13" s="16">
        <v>0.22282020203493599</v>
      </c>
      <c r="AA13" s="16">
        <v>0.566095372707761</v>
      </c>
      <c r="AB13" s="16"/>
      <c r="AC13" s="16">
        <v>0.287349391235247</v>
      </c>
      <c r="AD13" s="16">
        <v>0.30910137930958498</v>
      </c>
      <c r="AE13" s="16">
        <v>0.30038804430794303</v>
      </c>
      <c r="AF13" s="16">
        <v>0.31913416342162998</v>
      </c>
      <c r="AG13" s="16"/>
      <c r="AH13" s="16">
        <v>0.30440586349578003</v>
      </c>
      <c r="AI13" s="16">
        <v>0.291871550059559</v>
      </c>
      <c r="AJ13" s="16">
        <v>0.20903354780563399</v>
      </c>
      <c r="AK13" s="16">
        <v>0.33970536715424099</v>
      </c>
      <c r="AL13" s="16"/>
      <c r="AM13" s="16">
        <v>0.31335044344139701</v>
      </c>
      <c r="AN13" s="16">
        <v>0.277121389142095</v>
      </c>
      <c r="AO13" s="16">
        <v>0.24701134939108901</v>
      </c>
      <c r="AP13" s="16"/>
      <c r="AQ13" s="16">
        <v>0.29884120743633402</v>
      </c>
      <c r="AR13" s="16">
        <v>0.28703367746025998</v>
      </c>
      <c r="AS13" s="16">
        <v>0.30679506437950099</v>
      </c>
      <c r="AT13" s="16">
        <v>0.25483804420755801</v>
      </c>
      <c r="AU13" s="16">
        <v>0.23745679226285599</v>
      </c>
      <c r="AV13" s="16"/>
      <c r="AW13" s="16">
        <v>0.389114840284632</v>
      </c>
      <c r="AX13" s="16">
        <v>0.30493314639806302</v>
      </c>
      <c r="AY13" s="16">
        <v>0.30493314639806302</v>
      </c>
      <c r="AZ13" s="16" t="s">
        <v>137</v>
      </c>
      <c r="BA13" s="16" t="s">
        <v>137</v>
      </c>
      <c r="BB13" s="16" t="s">
        <v>137</v>
      </c>
      <c r="BC13" s="16">
        <v>0.26161203021408402</v>
      </c>
      <c r="BD13" s="16">
        <v>0.41119811431897102</v>
      </c>
      <c r="BE13" s="16">
        <v>0</v>
      </c>
      <c r="BF13" s="16"/>
      <c r="BG13" s="16">
        <v>0.293834482278239</v>
      </c>
      <c r="BH13" s="16">
        <v>0.243791121087991</v>
      </c>
      <c r="BI13" s="16">
        <v>0.31083205488536297</v>
      </c>
      <c r="BJ13" s="16">
        <v>0.37374435916549098</v>
      </c>
      <c r="BK13" s="16">
        <v>0.23449718273846901</v>
      </c>
      <c r="BL13" s="16">
        <v>0.40299371493136399</v>
      </c>
      <c r="BM13" s="16"/>
      <c r="BN13" s="16">
        <v>0.29859239191798098</v>
      </c>
      <c r="BO13" s="16">
        <v>0.26277331487734401</v>
      </c>
      <c r="BP13" s="16">
        <v>0.27888875806950503</v>
      </c>
      <c r="BQ13" s="16">
        <v>0.36284980328678801</v>
      </c>
      <c r="BR13" s="16">
        <v>0.278320657565723</v>
      </c>
      <c r="BS13" s="16">
        <v>0.24814247155750899</v>
      </c>
      <c r="BT13" s="16"/>
      <c r="BU13" s="16">
        <v>0.313606231376236</v>
      </c>
      <c r="BV13" s="16">
        <v>0.24003204890895899</v>
      </c>
      <c r="BW13" s="16"/>
      <c r="BX13" s="16">
        <v>0.33025569684019102</v>
      </c>
      <c r="BY13" s="16">
        <v>0.25251845385509503</v>
      </c>
      <c r="BZ13" s="16"/>
      <c r="CA13" s="16">
        <v>0.29412665403105298</v>
      </c>
      <c r="CB13" s="16">
        <v>0.29380148591262101</v>
      </c>
    </row>
    <row r="14" spans="2:80" x14ac:dyDescent="0.35">
      <c r="B14" s="17" t="s">
        <v>98</v>
      </c>
      <c r="C14" s="16">
        <v>4.6957874043823199E-2</v>
      </c>
      <c r="D14" s="16">
        <v>3.4982858625019701E-2</v>
      </c>
      <c r="E14" s="16">
        <v>5.7048477881182599E-2</v>
      </c>
      <c r="F14" s="16"/>
      <c r="G14" s="16">
        <v>2.4719496494739299E-2</v>
      </c>
      <c r="H14" s="16">
        <v>6.1943215917530998E-2</v>
      </c>
      <c r="I14" s="16">
        <v>4.3882749413751899E-2</v>
      </c>
      <c r="J14" s="16"/>
      <c r="K14" s="16">
        <v>3.8249726966110502E-2</v>
      </c>
      <c r="L14" s="16">
        <v>2.2583555632892199E-2</v>
      </c>
      <c r="M14" s="16">
        <v>9.7904422736362198E-2</v>
      </c>
      <c r="N14" s="16">
        <v>6.1828310349314797E-2</v>
      </c>
      <c r="O14" s="16"/>
      <c r="P14" s="16">
        <v>0.10721077700593</v>
      </c>
      <c r="Q14" s="16">
        <v>2.83134763534524E-2</v>
      </c>
      <c r="R14" s="16">
        <v>5.7406131934893398E-2</v>
      </c>
      <c r="S14" s="16">
        <v>5.9297540118185402E-2</v>
      </c>
      <c r="T14" s="16">
        <v>8.11062664749993E-2</v>
      </c>
      <c r="U14" s="16">
        <v>1.9338089394129499E-2</v>
      </c>
      <c r="V14" s="16">
        <v>1.9101331039041599E-2</v>
      </c>
      <c r="W14" s="16">
        <v>0</v>
      </c>
      <c r="X14" s="16">
        <v>5.1901363567197899E-2</v>
      </c>
      <c r="Y14" s="16">
        <v>1.8278300885861701E-2</v>
      </c>
      <c r="Z14" s="16">
        <v>3.3423073800997898E-2</v>
      </c>
      <c r="AA14" s="16">
        <v>0</v>
      </c>
      <c r="AB14" s="16"/>
      <c r="AC14" s="16">
        <v>6.5449998558066505E-2</v>
      </c>
      <c r="AD14" s="16">
        <v>2.20330307222182E-2</v>
      </c>
      <c r="AE14" s="16">
        <v>2.5222700465116401E-2</v>
      </c>
      <c r="AF14" s="16">
        <v>5.9887935385577198E-2</v>
      </c>
      <c r="AG14" s="16"/>
      <c r="AH14" s="16">
        <v>5.9111659783081701E-2</v>
      </c>
      <c r="AI14" s="16">
        <v>3.7013873385071602E-2</v>
      </c>
      <c r="AJ14" s="16">
        <v>2.08646942257198E-2</v>
      </c>
      <c r="AK14" s="16">
        <v>0</v>
      </c>
      <c r="AL14" s="16"/>
      <c r="AM14" s="16">
        <v>5.7797097721130702E-2</v>
      </c>
      <c r="AN14" s="16">
        <v>2.21265899081248E-2</v>
      </c>
      <c r="AO14" s="16">
        <v>0.12623236690496001</v>
      </c>
      <c r="AP14" s="16"/>
      <c r="AQ14" s="16">
        <v>4.66991019349733E-2</v>
      </c>
      <c r="AR14" s="16">
        <v>2.98176959668193E-2</v>
      </c>
      <c r="AS14" s="16">
        <v>1.7632169846953299E-2</v>
      </c>
      <c r="AT14" s="16">
        <v>6.9517691832965606E-2</v>
      </c>
      <c r="AU14" s="16">
        <v>0.104720430112642</v>
      </c>
      <c r="AV14" s="16"/>
      <c r="AW14" s="16">
        <v>7.3944143212553298E-2</v>
      </c>
      <c r="AX14" s="16">
        <v>4.4473136614375602E-2</v>
      </c>
      <c r="AY14" s="16">
        <v>4.4473136614375602E-2</v>
      </c>
      <c r="AZ14" s="16" t="s">
        <v>137</v>
      </c>
      <c r="BA14" s="16" t="s">
        <v>137</v>
      </c>
      <c r="BB14" s="16" t="s">
        <v>137</v>
      </c>
      <c r="BC14" s="16">
        <v>6.8893382572009096E-2</v>
      </c>
      <c r="BD14" s="16">
        <v>3.8169016565883097E-2</v>
      </c>
      <c r="BE14" s="16">
        <v>0.101900220048551</v>
      </c>
      <c r="BF14" s="16"/>
      <c r="BG14" s="16">
        <v>3.7992602754803699E-2</v>
      </c>
      <c r="BH14" s="16">
        <v>4.7734026834288901E-2</v>
      </c>
      <c r="BI14" s="16">
        <v>0.157141407055302</v>
      </c>
      <c r="BJ14" s="16">
        <v>7.5420620773562499E-2</v>
      </c>
      <c r="BK14" s="16">
        <v>3.2761993450212398E-2</v>
      </c>
      <c r="BL14" s="16">
        <v>0</v>
      </c>
      <c r="BM14" s="16"/>
      <c r="BN14" s="16">
        <v>4.7809587432517703E-2</v>
      </c>
      <c r="BO14" s="16">
        <v>6.4106948593772597E-2</v>
      </c>
      <c r="BP14" s="16">
        <v>5.8703622445304797E-2</v>
      </c>
      <c r="BQ14" s="16">
        <v>4.4249591426200198E-2</v>
      </c>
      <c r="BR14" s="16">
        <v>1.05721967692973E-2</v>
      </c>
      <c r="BS14" s="16">
        <v>5.04514320347881E-2</v>
      </c>
      <c r="BT14" s="16"/>
      <c r="BU14" s="16">
        <v>4.5590546176850502E-2</v>
      </c>
      <c r="BV14" s="16">
        <v>5.0466496175937701E-2</v>
      </c>
      <c r="BW14" s="16"/>
      <c r="BX14" s="16">
        <v>5.1498234871904899E-2</v>
      </c>
      <c r="BY14" s="16">
        <v>4.2030896717164798E-2</v>
      </c>
      <c r="BZ14" s="16"/>
      <c r="CA14" s="16">
        <v>5.2043608850888101E-2</v>
      </c>
      <c r="CB14" s="16">
        <v>4.0892660091975903E-2</v>
      </c>
    </row>
    <row r="15" spans="2:80" x14ac:dyDescent="0.35">
      <c r="B15" s="17" t="s">
        <v>338</v>
      </c>
      <c r="C15" s="19">
        <v>0.239482971146454</v>
      </c>
      <c r="D15" s="19">
        <v>0.248784618856741</v>
      </c>
      <c r="E15" s="19">
        <v>0.231645048705719</v>
      </c>
      <c r="F15" s="19"/>
      <c r="G15" s="19">
        <v>0.444995236203513</v>
      </c>
      <c r="H15" s="19">
        <v>0.27542717520350402</v>
      </c>
      <c r="I15" s="19">
        <v>0.21088611704330901</v>
      </c>
      <c r="J15" s="19"/>
      <c r="K15" s="19">
        <v>0.22891211799901101</v>
      </c>
      <c r="L15" s="19">
        <v>0.30431281714882102</v>
      </c>
      <c r="M15" s="19">
        <v>0.24808555988143299</v>
      </c>
      <c r="N15" s="19">
        <v>0.176891103805664</v>
      </c>
      <c r="O15" s="19"/>
      <c r="P15" s="19">
        <v>0.185714633880432</v>
      </c>
      <c r="Q15" s="19">
        <v>0.17625438674251201</v>
      </c>
      <c r="R15" s="19">
        <v>0.31556754323269598</v>
      </c>
      <c r="S15" s="19">
        <v>0.29100522173252902</v>
      </c>
      <c r="T15" s="19">
        <v>0.24616852965525299</v>
      </c>
      <c r="U15" s="19">
        <v>0.220180530737279</v>
      </c>
      <c r="V15" s="19">
        <v>0.24033637780644199</v>
      </c>
      <c r="W15" s="19">
        <v>0.26319094308683999</v>
      </c>
      <c r="X15" s="19">
        <v>0.167326792299613</v>
      </c>
      <c r="Y15" s="19">
        <v>0.37020104186848801</v>
      </c>
      <c r="Z15" s="19">
        <v>0.246689479951332</v>
      </c>
      <c r="AA15" s="19">
        <v>0.218789903454642</v>
      </c>
      <c r="AB15" s="19"/>
      <c r="AC15" s="19">
        <v>0.19292611083689501</v>
      </c>
      <c r="AD15" s="19">
        <v>0.26262864301258698</v>
      </c>
      <c r="AE15" s="19">
        <v>0.27240801855327301</v>
      </c>
      <c r="AF15" s="19">
        <v>0.212642057079894</v>
      </c>
      <c r="AG15" s="19"/>
      <c r="AH15" s="19">
        <v>0.258063363248002</v>
      </c>
      <c r="AI15" s="19">
        <v>0.21284464846656001</v>
      </c>
      <c r="AJ15" s="19">
        <v>0.239332842739614</v>
      </c>
      <c r="AK15" s="19">
        <v>0.28688793499724702</v>
      </c>
      <c r="AL15" s="19"/>
      <c r="AM15" s="19">
        <v>0.24757193444831299</v>
      </c>
      <c r="AN15" s="19">
        <v>0.241915452426264</v>
      </c>
      <c r="AO15" s="19">
        <v>0.150338316490332</v>
      </c>
      <c r="AP15" s="19"/>
      <c r="AQ15" s="19">
        <v>0.27217719258940498</v>
      </c>
      <c r="AR15" s="19">
        <v>0.17210082913115299</v>
      </c>
      <c r="AS15" s="19">
        <v>0.145293208350773</v>
      </c>
      <c r="AT15" s="19">
        <v>0.313885463308409</v>
      </c>
      <c r="AU15" s="19">
        <v>0.15199144432181699</v>
      </c>
      <c r="AV15" s="19"/>
      <c r="AW15" s="19">
        <v>0.14603534334497401</v>
      </c>
      <c r="AX15" s="19">
        <v>0.21953139149446399</v>
      </c>
      <c r="AY15" s="19">
        <v>0.21953139149446399</v>
      </c>
      <c r="AZ15" s="19" t="s">
        <v>137</v>
      </c>
      <c r="BA15" s="19" t="s">
        <v>137</v>
      </c>
      <c r="BB15" s="19" t="s">
        <v>137</v>
      </c>
      <c r="BC15" s="19">
        <v>0.33552920035226402</v>
      </c>
      <c r="BD15" s="19">
        <v>0.24343585818211699</v>
      </c>
      <c r="BE15" s="19">
        <v>0.44568118510886101</v>
      </c>
      <c r="BF15" s="19"/>
      <c r="BG15" s="19">
        <v>0.23806870476866601</v>
      </c>
      <c r="BH15" s="19">
        <v>0.35667258984106098</v>
      </c>
      <c r="BI15" s="19">
        <v>8.5914169956253603E-2</v>
      </c>
      <c r="BJ15" s="19">
        <v>0.113064245016918</v>
      </c>
      <c r="BK15" s="19">
        <v>0.33859849861290398</v>
      </c>
      <c r="BL15" s="19">
        <v>0.35997294620036702</v>
      </c>
      <c r="BM15" s="19"/>
      <c r="BN15" s="19">
        <v>0.19960989786589101</v>
      </c>
      <c r="BO15" s="19">
        <v>0.22591520982579699</v>
      </c>
      <c r="BP15" s="19">
        <v>0.19439186126546401</v>
      </c>
      <c r="BQ15" s="19">
        <v>0.25873200638445598</v>
      </c>
      <c r="BR15" s="19">
        <v>0.274564129122295</v>
      </c>
      <c r="BS15" s="19">
        <v>0.28248651359771598</v>
      </c>
      <c r="BT15" s="19"/>
      <c r="BU15" s="19">
        <v>0.22227710670376999</v>
      </c>
      <c r="BV15" s="19">
        <v>0.28363395954064702</v>
      </c>
      <c r="BW15" s="19"/>
      <c r="BX15" s="19">
        <v>0.200499344665512</v>
      </c>
      <c r="BY15" s="19">
        <v>0.28178609441246699</v>
      </c>
      <c r="BZ15" s="19"/>
      <c r="CA15" s="19">
        <v>0.254545689208446</v>
      </c>
      <c r="CB15" s="19">
        <v>0.21868913614553401</v>
      </c>
    </row>
    <row r="16" spans="2:80" x14ac:dyDescent="0.35">
      <c r="B16" s="17" t="s">
        <v>339</v>
      </c>
      <c r="C16" s="19">
        <v>0.458517929861123</v>
      </c>
      <c r="D16" s="19">
        <v>0.48814795715002501</v>
      </c>
      <c r="E16" s="19">
        <v>0.43355054095964501</v>
      </c>
      <c r="F16" s="19"/>
      <c r="G16" s="19">
        <v>0.31343377890519297</v>
      </c>
      <c r="H16" s="19">
        <v>0.40856367222532902</v>
      </c>
      <c r="I16" s="19">
        <v>0.486740330763967</v>
      </c>
      <c r="J16" s="19"/>
      <c r="K16" s="19">
        <v>0.47733254682931597</v>
      </c>
      <c r="L16" s="19">
        <v>0.40370258168782602</v>
      </c>
      <c r="M16" s="19">
        <v>0.45919134575199999</v>
      </c>
      <c r="N16" s="19">
        <v>0.49066180588848302</v>
      </c>
      <c r="O16" s="19"/>
      <c r="P16" s="19">
        <v>0.438017594879203</v>
      </c>
      <c r="Q16" s="19">
        <v>0.62953966024639696</v>
      </c>
      <c r="R16" s="19">
        <v>0.46152074448955399</v>
      </c>
      <c r="S16" s="19">
        <v>0.44263530575760102</v>
      </c>
      <c r="T16" s="19">
        <v>0.36018613464545901</v>
      </c>
      <c r="U16" s="19">
        <v>0.40860854807523</v>
      </c>
      <c r="V16" s="19">
        <v>0.45013624170497601</v>
      </c>
      <c r="W16" s="19">
        <v>0.45687594848034002</v>
      </c>
      <c r="X16" s="19">
        <v>0.44750638656996</v>
      </c>
      <c r="Y16" s="19">
        <v>0.40850629760930801</v>
      </c>
      <c r="Z16" s="19">
        <v>0.41021111741845201</v>
      </c>
      <c r="AA16" s="19">
        <v>0.67365273462655895</v>
      </c>
      <c r="AB16" s="19"/>
      <c r="AC16" s="19">
        <v>0.447896826478831</v>
      </c>
      <c r="AD16" s="19">
        <v>0.47765875403893998</v>
      </c>
      <c r="AE16" s="19">
        <v>0.497077649813013</v>
      </c>
      <c r="AF16" s="19">
        <v>0.489855723117398</v>
      </c>
      <c r="AG16" s="19"/>
      <c r="AH16" s="19">
        <v>0.43628222982627601</v>
      </c>
      <c r="AI16" s="19">
        <v>0.47624580992319798</v>
      </c>
      <c r="AJ16" s="19">
        <v>0.50326802464257803</v>
      </c>
      <c r="AK16" s="19">
        <v>0.52246294697414397</v>
      </c>
      <c r="AL16" s="19"/>
      <c r="AM16" s="19">
        <v>0.45363269477607399</v>
      </c>
      <c r="AN16" s="19">
        <v>0.48580163482196198</v>
      </c>
      <c r="AO16" s="19">
        <v>0.34068800787777298</v>
      </c>
      <c r="AP16" s="19"/>
      <c r="AQ16" s="19">
        <v>0.43873750882172802</v>
      </c>
      <c r="AR16" s="19">
        <v>0.52272827409829803</v>
      </c>
      <c r="AS16" s="19">
        <v>0.53069792225666002</v>
      </c>
      <c r="AT16" s="19">
        <v>0.32910130714841501</v>
      </c>
      <c r="AU16" s="19">
        <v>0.42232197031165702</v>
      </c>
      <c r="AV16" s="19"/>
      <c r="AW16" s="19">
        <v>0.49862441826382897</v>
      </c>
      <c r="AX16" s="19">
        <v>0.49441234508385801</v>
      </c>
      <c r="AY16" s="19">
        <v>0.49441234508385801</v>
      </c>
      <c r="AZ16" s="19" t="s">
        <v>137</v>
      </c>
      <c r="BA16" s="19" t="s">
        <v>137</v>
      </c>
      <c r="BB16" s="19" t="s">
        <v>137</v>
      </c>
      <c r="BC16" s="19">
        <v>0.38191289642944998</v>
      </c>
      <c r="BD16" s="19">
        <v>0.44620374760086801</v>
      </c>
      <c r="BE16" s="19">
        <v>0</v>
      </c>
      <c r="BF16" s="19"/>
      <c r="BG16" s="19">
        <v>0.47308475389959398</v>
      </c>
      <c r="BH16" s="19">
        <v>0.34124059853852501</v>
      </c>
      <c r="BI16" s="19">
        <v>0.499508176590229</v>
      </c>
      <c r="BJ16" s="19">
        <v>0.45542713450902</v>
      </c>
      <c r="BK16" s="19">
        <v>0.41845791561997098</v>
      </c>
      <c r="BL16" s="19">
        <v>0.40299371493136399</v>
      </c>
      <c r="BM16" s="19"/>
      <c r="BN16" s="19">
        <v>0.48505493283475498</v>
      </c>
      <c r="BO16" s="19">
        <v>0.43010843993759501</v>
      </c>
      <c r="BP16" s="19">
        <v>0.49165282533708798</v>
      </c>
      <c r="BQ16" s="19">
        <v>0.45167707990586597</v>
      </c>
      <c r="BR16" s="19">
        <v>0.49366219254691501</v>
      </c>
      <c r="BS16" s="19">
        <v>0.45472703140218601</v>
      </c>
      <c r="BT16" s="19"/>
      <c r="BU16" s="19">
        <v>0.47235637499731298</v>
      </c>
      <c r="BV16" s="19">
        <v>0.423007884281205</v>
      </c>
      <c r="BW16" s="19"/>
      <c r="BX16" s="19">
        <v>0.48161867039581502</v>
      </c>
      <c r="BY16" s="19">
        <v>0.43345013698010298</v>
      </c>
      <c r="BZ16" s="19"/>
      <c r="CA16" s="19">
        <v>0.44103362178555999</v>
      </c>
      <c r="CB16" s="19">
        <v>0.48420340107006798</v>
      </c>
    </row>
    <row r="17" spans="2:80" x14ac:dyDescent="0.35">
      <c r="B17" s="17" t="s">
        <v>110</v>
      </c>
      <c r="C17" s="20">
        <v>-0.21903495871466899</v>
      </c>
      <c r="D17" s="20">
        <v>-0.23936333829328399</v>
      </c>
      <c r="E17" s="20">
        <v>-0.20190549225392501</v>
      </c>
      <c r="F17" s="20"/>
      <c r="G17" s="20">
        <v>0.13156145729832</v>
      </c>
      <c r="H17" s="20">
        <v>-0.13313649702182501</v>
      </c>
      <c r="I17" s="20">
        <v>-0.27585421372065799</v>
      </c>
      <c r="J17" s="20"/>
      <c r="K17" s="20">
        <v>-0.24842042883030399</v>
      </c>
      <c r="L17" s="20">
        <v>-9.9389764539005498E-2</v>
      </c>
      <c r="M17" s="20">
        <v>-0.211105785870567</v>
      </c>
      <c r="N17" s="20">
        <v>-0.31377070208281899</v>
      </c>
      <c r="O17" s="20"/>
      <c r="P17" s="20">
        <v>-0.25230296099877098</v>
      </c>
      <c r="Q17" s="20">
        <v>-0.45328527350388498</v>
      </c>
      <c r="R17" s="20">
        <v>-0.14595320125685801</v>
      </c>
      <c r="S17" s="20">
        <v>-0.151630084025071</v>
      </c>
      <c r="T17" s="20">
        <v>-0.114017604990206</v>
      </c>
      <c r="U17" s="20">
        <v>-0.188428017337951</v>
      </c>
      <c r="V17" s="20">
        <v>-0.209799863898534</v>
      </c>
      <c r="W17" s="20">
        <v>-0.1936850053935</v>
      </c>
      <c r="X17" s="20">
        <v>-0.280179594270348</v>
      </c>
      <c r="Y17" s="20">
        <v>-3.8305255740819603E-2</v>
      </c>
      <c r="Z17" s="20">
        <v>-0.16352163746712001</v>
      </c>
      <c r="AA17" s="20">
        <v>-0.454862831171917</v>
      </c>
      <c r="AB17" s="20"/>
      <c r="AC17" s="20">
        <v>-0.25497071564193602</v>
      </c>
      <c r="AD17" s="20">
        <v>-0.215030111026352</v>
      </c>
      <c r="AE17" s="20">
        <v>-0.22466963125973999</v>
      </c>
      <c r="AF17" s="20">
        <v>-0.27721366603750403</v>
      </c>
      <c r="AG17" s="20"/>
      <c r="AH17" s="20">
        <v>-0.17821886657827399</v>
      </c>
      <c r="AI17" s="20">
        <v>-0.263401161456638</v>
      </c>
      <c r="AJ17" s="20">
        <v>-0.263935181902964</v>
      </c>
      <c r="AK17" s="20">
        <v>-0.23557501197689701</v>
      </c>
      <c r="AL17" s="20"/>
      <c r="AM17" s="20">
        <v>-0.20606076032776099</v>
      </c>
      <c r="AN17" s="20">
        <v>-0.24388618239569701</v>
      </c>
      <c r="AO17" s="20">
        <v>-0.19034969138744101</v>
      </c>
      <c r="AP17" s="20"/>
      <c r="AQ17" s="20">
        <v>-0.16656031623232301</v>
      </c>
      <c r="AR17" s="20">
        <v>-0.35062744496714499</v>
      </c>
      <c r="AS17" s="20">
        <v>-0.38540471390588699</v>
      </c>
      <c r="AT17" s="20">
        <v>-1.52158438400056E-2</v>
      </c>
      <c r="AU17" s="20">
        <v>-0.27033052598984098</v>
      </c>
      <c r="AV17" s="20"/>
      <c r="AW17" s="20">
        <v>-0.35258907491885499</v>
      </c>
      <c r="AX17" s="20">
        <v>-0.27488095358939502</v>
      </c>
      <c r="AY17" s="20">
        <v>-0.27488095358939502</v>
      </c>
      <c r="AZ17" s="20" t="s">
        <v>137</v>
      </c>
      <c r="BA17" s="20" t="s">
        <v>137</v>
      </c>
      <c r="BB17" s="20" t="s">
        <v>137</v>
      </c>
      <c r="BC17" s="20">
        <v>-4.6383696077186502E-2</v>
      </c>
      <c r="BD17" s="20">
        <v>-0.20276788941875001</v>
      </c>
      <c r="BE17" s="20">
        <v>0.44568118510886101</v>
      </c>
      <c r="BF17" s="20"/>
      <c r="BG17" s="20">
        <v>-0.23501604913092899</v>
      </c>
      <c r="BH17" s="20">
        <v>1.5431991302535499E-2</v>
      </c>
      <c r="BI17" s="20">
        <v>-0.413594006633975</v>
      </c>
      <c r="BJ17" s="20">
        <v>-0.34236288949210297</v>
      </c>
      <c r="BK17" s="20">
        <v>-7.9859417007067099E-2</v>
      </c>
      <c r="BL17" s="20">
        <v>-4.30207687309975E-2</v>
      </c>
      <c r="BM17" s="20"/>
      <c r="BN17" s="20">
        <v>-0.28544503496886398</v>
      </c>
      <c r="BO17" s="20">
        <v>-0.20419323011179699</v>
      </c>
      <c r="BP17" s="20">
        <v>-0.297260964071624</v>
      </c>
      <c r="BQ17" s="20">
        <v>-0.19294507352140899</v>
      </c>
      <c r="BR17" s="20">
        <v>-0.21909806342461999</v>
      </c>
      <c r="BS17" s="20">
        <v>-0.17224051780447</v>
      </c>
      <c r="BT17" s="20"/>
      <c r="BU17" s="20">
        <v>-0.25007926829354299</v>
      </c>
      <c r="BV17" s="20">
        <v>-0.13937392474055799</v>
      </c>
      <c r="BW17" s="20"/>
      <c r="BX17" s="20">
        <v>-0.28111932573030302</v>
      </c>
      <c r="BY17" s="20">
        <v>-0.15166404256763599</v>
      </c>
      <c r="BZ17" s="20"/>
      <c r="CA17" s="20">
        <v>-0.18648793257711399</v>
      </c>
      <c r="CB17" s="20">
        <v>-0.265514264924535</v>
      </c>
    </row>
    <row r="18" spans="2:80" x14ac:dyDescent="0.35">
      <c r="B18" s="15" t="s">
        <v>501</v>
      </c>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B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347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333</v>
      </c>
      <c r="C9" s="16">
        <v>0.10425746052281</v>
      </c>
      <c r="D9" s="16">
        <v>0.11640514059286799</v>
      </c>
      <c r="E9" s="16">
        <v>9.4021362877586001E-2</v>
      </c>
      <c r="F9" s="16"/>
      <c r="G9" s="16">
        <v>9.9473420347781796E-2</v>
      </c>
      <c r="H9" s="16">
        <v>0.188483918511094</v>
      </c>
      <c r="I9" s="16">
        <v>7.71187547623189E-2</v>
      </c>
      <c r="J9" s="16"/>
      <c r="K9" s="16">
        <v>0.100861694860525</v>
      </c>
      <c r="L9" s="16">
        <v>6.8403103688798497E-2</v>
      </c>
      <c r="M9" s="16">
        <v>0.17760622227800901</v>
      </c>
      <c r="N9" s="16">
        <v>0.113564769349855</v>
      </c>
      <c r="O9" s="16"/>
      <c r="P9" s="16">
        <v>7.0372834405084198E-2</v>
      </c>
      <c r="Q9" s="16">
        <v>0.11896250060183999</v>
      </c>
      <c r="R9" s="16">
        <v>0.113332457386078</v>
      </c>
      <c r="S9" s="16">
        <v>0.11567978325318699</v>
      </c>
      <c r="T9" s="16">
        <v>0.125640998906933</v>
      </c>
      <c r="U9" s="16">
        <v>6.0314221636340197E-2</v>
      </c>
      <c r="V9" s="16">
        <v>0.103817544753214</v>
      </c>
      <c r="W9" s="16">
        <v>4.1567330519085802E-2</v>
      </c>
      <c r="X9" s="16">
        <v>0.15104857539376201</v>
      </c>
      <c r="Y9" s="16">
        <v>0.113500566414571</v>
      </c>
      <c r="Z9" s="16">
        <v>0.12074432078396299</v>
      </c>
      <c r="AA9" s="16">
        <v>0</v>
      </c>
      <c r="AB9" s="16"/>
      <c r="AC9" s="16">
        <v>0.121416118748557</v>
      </c>
      <c r="AD9" s="16">
        <v>7.7294942934730701E-2</v>
      </c>
      <c r="AE9" s="16">
        <v>0.15439903124134999</v>
      </c>
      <c r="AF9" s="16">
        <v>9.8845560490701798E-2</v>
      </c>
      <c r="AG9" s="16"/>
      <c r="AH9" s="16">
        <v>9.9202109978556802E-2</v>
      </c>
      <c r="AI9" s="16">
        <v>0.1131486186433</v>
      </c>
      <c r="AJ9" s="16">
        <v>0.114903373968423</v>
      </c>
      <c r="AK9" s="16">
        <v>0.17466211295658701</v>
      </c>
      <c r="AL9" s="16"/>
      <c r="AM9" s="16">
        <v>0.12374026566961401</v>
      </c>
      <c r="AN9" s="16">
        <v>6.9311638423133606E-2</v>
      </c>
      <c r="AO9" s="16">
        <v>0.178306140270034</v>
      </c>
      <c r="AP9" s="16"/>
      <c r="AQ9" s="16">
        <v>8.2481196540023199E-2</v>
      </c>
      <c r="AR9" s="16">
        <v>0.12971242423210599</v>
      </c>
      <c r="AS9" s="16">
        <v>0.15182632144265301</v>
      </c>
      <c r="AT9" s="16">
        <v>0.106845447317375</v>
      </c>
      <c r="AU9" s="16">
        <v>0.19564484859248099</v>
      </c>
      <c r="AV9" s="16"/>
      <c r="AW9" s="16">
        <v>4.0307564176096697E-2</v>
      </c>
      <c r="AX9" s="16">
        <v>6.7278817576989905E-2</v>
      </c>
      <c r="AY9" s="16">
        <v>6.7278817576989905E-2</v>
      </c>
      <c r="AZ9" s="16" t="s">
        <v>137</v>
      </c>
      <c r="BA9" s="16" t="s">
        <v>137</v>
      </c>
      <c r="BB9" s="16" t="s">
        <v>137</v>
      </c>
      <c r="BC9" s="16">
        <v>9.9913762210733406E-2</v>
      </c>
      <c r="BD9" s="16">
        <v>0.21450536445718801</v>
      </c>
      <c r="BE9" s="16">
        <v>0.22757313629575099</v>
      </c>
      <c r="BF9" s="16"/>
      <c r="BG9" s="16">
        <v>9.8531248466846105E-2</v>
      </c>
      <c r="BH9" s="16">
        <v>0.152067863636938</v>
      </c>
      <c r="BI9" s="16">
        <v>0.15506807104399101</v>
      </c>
      <c r="BJ9" s="16">
        <v>0.119020984598109</v>
      </c>
      <c r="BK9" s="16">
        <v>6.5215210590901004E-2</v>
      </c>
      <c r="BL9" s="16">
        <v>0.188571505821645</v>
      </c>
      <c r="BM9" s="16"/>
      <c r="BN9" s="16">
        <v>0.118747518056094</v>
      </c>
      <c r="BO9" s="16">
        <v>9.9420562364552906E-2</v>
      </c>
      <c r="BP9" s="16">
        <v>0.139402659611816</v>
      </c>
      <c r="BQ9" s="16">
        <v>0.104177782749981</v>
      </c>
      <c r="BR9" s="16">
        <v>8.7993149359115203E-2</v>
      </c>
      <c r="BS9" s="16">
        <v>8.0502352104920405E-2</v>
      </c>
      <c r="BT9" s="16"/>
      <c r="BU9" s="16">
        <v>0.108373074541028</v>
      </c>
      <c r="BV9" s="16">
        <v>9.3696617889263006E-2</v>
      </c>
      <c r="BW9" s="16"/>
      <c r="BX9" s="16">
        <v>8.26260722454083E-2</v>
      </c>
      <c r="BY9" s="16">
        <v>0.127730784256847</v>
      </c>
      <c r="BZ9" s="16"/>
      <c r="CA9" s="16">
        <v>0.11746867035461001</v>
      </c>
      <c r="CB9" s="16">
        <v>8.8363656418860306E-2</v>
      </c>
    </row>
    <row r="10" spans="2:80" x14ac:dyDescent="0.35">
      <c r="B10" s="17" t="s">
        <v>334</v>
      </c>
      <c r="C10" s="16">
        <v>0.22443936742523299</v>
      </c>
      <c r="D10" s="16">
        <v>0.21045701207759601</v>
      </c>
      <c r="E10" s="16">
        <v>0.236221432298791</v>
      </c>
      <c r="F10" s="16"/>
      <c r="G10" s="16">
        <v>0.256699501962387</v>
      </c>
      <c r="H10" s="16">
        <v>0.27446831483712097</v>
      </c>
      <c r="I10" s="16">
        <v>0.20544184527575701</v>
      </c>
      <c r="J10" s="16"/>
      <c r="K10" s="16">
        <v>0.17111231151419301</v>
      </c>
      <c r="L10" s="16">
        <v>0.29179550479641497</v>
      </c>
      <c r="M10" s="16">
        <v>0.13257000664416499</v>
      </c>
      <c r="N10" s="16">
        <v>0.27264898927763798</v>
      </c>
      <c r="O10" s="16"/>
      <c r="P10" s="16">
        <v>0.23725942787045401</v>
      </c>
      <c r="Q10" s="16">
        <v>0.20179098746162599</v>
      </c>
      <c r="R10" s="16">
        <v>0.29379176690333397</v>
      </c>
      <c r="S10" s="16">
        <v>0.220201705758439</v>
      </c>
      <c r="T10" s="16">
        <v>0.152935474515281</v>
      </c>
      <c r="U10" s="16">
        <v>0.26313464296804301</v>
      </c>
      <c r="V10" s="16">
        <v>0.20354786337893899</v>
      </c>
      <c r="W10" s="16">
        <v>0.31436955896718199</v>
      </c>
      <c r="X10" s="16">
        <v>0.181046106796378</v>
      </c>
      <c r="Y10" s="16">
        <v>0.195180549479536</v>
      </c>
      <c r="Z10" s="16">
        <v>0.27632545405722397</v>
      </c>
      <c r="AA10" s="16">
        <v>0.23317869263252999</v>
      </c>
      <c r="AB10" s="16"/>
      <c r="AC10" s="16">
        <v>0.28067911423509001</v>
      </c>
      <c r="AD10" s="16">
        <v>0.21208769394271501</v>
      </c>
      <c r="AE10" s="16">
        <v>0.201895292785577</v>
      </c>
      <c r="AF10" s="16">
        <v>0.19562568156021601</v>
      </c>
      <c r="AG10" s="16"/>
      <c r="AH10" s="16">
        <v>0.24237562576552299</v>
      </c>
      <c r="AI10" s="16">
        <v>0.21370740222346399</v>
      </c>
      <c r="AJ10" s="16">
        <v>0.19573246556652901</v>
      </c>
      <c r="AK10" s="16">
        <v>0.19885104363643399</v>
      </c>
      <c r="AL10" s="16"/>
      <c r="AM10" s="16">
        <v>0.18832951657445901</v>
      </c>
      <c r="AN10" s="16">
        <v>0.26092175828647901</v>
      </c>
      <c r="AO10" s="16">
        <v>0.30333635116649499</v>
      </c>
      <c r="AP10" s="16"/>
      <c r="AQ10" s="16">
        <v>0.18383525455232599</v>
      </c>
      <c r="AR10" s="16">
        <v>0.32413995207131302</v>
      </c>
      <c r="AS10" s="16">
        <v>0.18811417928117999</v>
      </c>
      <c r="AT10" s="16">
        <v>0.146356341005347</v>
      </c>
      <c r="AU10" s="16">
        <v>0.21378349710090599</v>
      </c>
      <c r="AV10" s="16"/>
      <c r="AW10" s="16">
        <v>0.21698067893050901</v>
      </c>
      <c r="AX10" s="16">
        <v>0.21267597484224501</v>
      </c>
      <c r="AY10" s="16">
        <v>0.21267597484224501</v>
      </c>
      <c r="AZ10" s="16" t="s">
        <v>137</v>
      </c>
      <c r="BA10" s="16" t="s">
        <v>137</v>
      </c>
      <c r="BB10" s="16" t="s">
        <v>137</v>
      </c>
      <c r="BC10" s="16">
        <v>9.4866790791139396E-2</v>
      </c>
      <c r="BD10" s="16">
        <v>0.46061162622136498</v>
      </c>
      <c r="BE10" s="16">
        <v>0.20488505783726699</v>
      </c>
      <c r="BF10" s="16"/>
      <c r="BG10" s="16">
        <v>0.21434902660642499</v>
      </c>
      <c r="BH10" s="16">
        <v>0.171414208203266</v>
      </c>
      <c r="BI10" s="16">
        <v>0.29511713570723602</v>
      </c>
      <c r="BJ10" s="16">
        <v>0.33554416909136298</v>
      </c>
      <c r="BK10" s="16">
        <v>0.29785108963832801</v>
      </c>
      <c r="BL10" s="16">
        <v>0</v>
      </c>
      <c r="BM10" s="16"/>
      <c r="BN10" s="16">
        <v>0.11017450183744</v>
      </c>
      <c r="BO10" s="16">
        <v>0.277163123391718</v>
      </c>
      <c r="BP10" s="16">
        <v>0.29313440358210802</v>
      </c>
      <c r="BQ10" s="16">
        <v>0.194595719410534</v>
      </c>
      <c r="BR10" s="16">
        <v>0.231490655152257</v>
      </c>
      <c r="BS10" s="16">
        <v>0.174863173905178</v>
      </c>
      <c r="BT10" s="16"/>
      <c r="BU10" s="16">
        <v>0.220154853062698</v>
      </c>
      <c r="BV10" s="16">
        <v>0.235433615608763</v>
      </c>
      <c r="BW10" s="16"/>
      <c r="BX10" s="16">
        <v>0.20093145716187399</v>
      </c>
      <c r="BY10" s="16">
        <v>0.24994900096544401</v>
      </c>
      <c r="BZ10" s="16"/>
      <c r="CA10" s="16">
        <v>0.23605347439483601</v>
      </c>
      <c r="CB10" s="16">
        <v>0.207889299980211</v>
      </c>
    </row>
    <row r="11" spans="2:80" x14ac:dyDescent="0.35">
      <c r="B11" s="17" t="s">
        <v>335</v>
      </c>
      <c r="C11" s="16">
        <v>0.20849251593319201</v>
      </c>
      <c r="D11" s="16">
        <v>0.170620157814069</v>
      </c>
      <c r="E11" s="16">
        <v>0.24040520654790401</v>
      </c>
      <c r="F11" s="16"/>
      <c r="G11" s="16">
        <v>0.34703959302518</v>
      </c>
      <c r="H11" s="16">
        <v>0.20194020711970501</v>
      </c>
      <c r="I11" s="16">
        <v>0.19927618914072401</v>
      </c>
      <c r="J11" s="16"/>
      <c r="K11" s="16">
        <v>0.18707192388653901</v>
      </c>
      <c r="L11" s="16">
        <v>0.21462124499495699</v>
      </c>
      <c r="M11" s="16">
        <v>0.20339483543626799</v>
      </c>
      <c r="N11" s="16">
        <v>0.23650658408097799</v>
      </c>
      <c r="O11" s="16"/>
      <c r="P11" s="16">
        <v>0.23133639097733</v>
      </c>
      <c r="Q11" s="16">
        <v>0.17980645372885201</v>
      </c>
      <c r="R11" s="16">
        <v>0.14881985116687901</v>
      </c>
      <c r="S11" s="16">
        <v>0.20053753215200701</v>
      </c>
      <c r="T11" s="16">
        <v>0.20927044875325901</v>
      </c>
      <c r="U11" s="16">
        <v>0.244250519862656</v>
      </c>
      <c r="V11" s="16">
        <v>0.33107533297786201</v>
      </c>
      <c r="W11" s="16">
        <v>4.9490325996831598E-2</v>
      </c>
      <c r="X11" s="16">
        <v>0.26137948158344299</v>
      </c>
      <c r="Y11" s="16">
        <v>0.176331276262918</v>
      </c>
      <c r="Z11" s="16">
        <v>6.6846147601995795E-2</v>
      </c>
      <c r="AA11" s="16">
        <v>0.32270682673783202</v>
      </c>
      <c r="AB11" s="16"/>
      <c r="AC11" s="16">
        <v>0.20516828076306301</v>
      </c>
      <c r="AD11" s="16">
        <v>0.23626142044581899</v>
      </c>
      <c r="AE11" s="16">
        <v>0.105668165198057</v>
      </c>
      <c r="AF11" s="16">
        <v>0.20167030810940101</v>
      </c>
      <c r="AG11" s="16"/>
      <c r="AH11" s="16">
        <v>0.20633494947551001</v>
      </c>
      <c r="AI11" s="16">
        <v>0.194488963630957</v>
      </c>
      <c r="AJ11" s="16">
        <v>0.28022574206984502</v>
      </c>
      <c r="AK11" s="16">
        <v>0</v>
      </c>
      <c r="AL11" s="16"/>
      <c r="AM11" s="16">
        <v>0.23503657550537899</v>
      </c>
      <c r="AN11" s="16">
        <v>0.18569351738274401</v>
      </c>
      <c r="AO11" s="16">
        <v>0.102404770569863</v>
      </c>
      <c r="AP11" s="16"/>
      <c r="AQ11" s="16">
        <v>0.239074646555162</v>
      </c>
      <c r="AR11" s="16">
        <v>0.15684515756798401</v>
      </c>
      <c r="AS11" s="16">
        <v>0.17613946189204899</v>
      </c>
      <c r="AT11" s="16">
        <v>0.211924620505199</v>
      </c>
      <c r="AU11" s="16">
        <v>0.21019882302842899</v>
      </c>
      <c r="AV11" s="16"/>
      <c r="AW11" s="16">
        <v>0.230543718844124</v>
      </c>
      <c r="AX11" s="16">
        <v>0.20121137448005899</v>
      </c>
      <c r="AY11" s="16">
        <v>0.20121137448005899</v>
      </c>
      <c r="AZ11" s="16" t="s">
        <v>137</v>
      </c>
      <c r="BA11" s="16" t="s">
        <v>137</v>
      </c>
      <c r="BB11" s="16" t="s">
        <v>137</v>
      </c>
      <c r="BC11" s="16">
        <v>0.35677409999847398</v>
      </c>
      <c r="BD11" s="16">
        <v>0.17609342561597799</v>
      </c>
      <c r="BE11" s="16">
        <v>0.35246610841422998</v>
      </c>
      <c r="BF11" s="16"/>
      <c r="BG11" s="16">
        <v>0.20333744128810499</v>
      </c>
      <c r="BH11" s="16">
        <v>0.24897564831686</v>
      </c>
      <c r="BI11" s="16">
        <v>0.20438686861457001</v>
      </c>
      <c r="BJ11" s="16">
        <v>0.187870453127093</v>
      </c>
      <c r="BK11" s="16">
        <v>0.237339074516207</v>
      </c>
      <c r="BL11" s="16">
        <v>0.23703333886826899</v>
      </c>
      <c r="BM11" s="16"/>
      <c r="BN11" s="16">
        <v>0.266998434029181</v>
      </c>
      <c r="BO11" s="16">
        <v>0.21642703042893199</v>
      </c>
      <c r="BP11" s="16">
        <v>0.17094451365093599</v>
      </c>
      <c r="BQ11" s="16">
        <v>0.229403648642314</v>
      </c>
      <c r="BR11" s="16">
        <v>0.16254222230090201</v>
      </c>
      <c r="BS11" s="16">
        <v>0.15807160619903399</v>
      </c>
      <c r="BT11" s="16"/>
      <c r="BU11" s="16">
        <v>0.19506774321471301</v>
      </c>
      <c r="BV11" s="16">
        <v>0.242941060292163</v>
      </c>
      <c r="BW11" s="16"/>
      <c r="BX11" s="16">
        <v>0.197970860862478</v>
      </c>
      <c r="BY11" s="16">
        <v>0.21991010099641001</v>
      </c>
      <c r="BZ11" s="16"/>
      <c r="CA11" s="16">
        <v>0.226604059778519</v>
      </c>
      <c r="CB11" s="16">
        <v>0.18721454421894199</v>
      </c>
    </row>
    <row r="12" spans="2:80" x14ac:dyDescent="0.35">
      <c r="B12" s="17" t="s">
        <v>336</v>
      </c>
      <c r="C12" s="16">
        <v>0.17589744175734801</v>
      </c>
      <c r="D12" s="16">
        <v>0.22047865220843599</v>
      </c>
      <c r="E12" s="16">
        <v>0.138331616786007</v>
      </c>
      <c r="F12" s="16"/>
      <c r="G12" s="16">
        <v>0.142057574554181</v>
      </c>
      <c r="H12" s="16">
        <v>0.16278386884652701</v>
      </c>
      <c r="I12" s="16">
        <v>0.18295803009449799</v>
      </c>
      <c r="J12" s="16"/>
      <c r="K12" s="16">
        <v>0.224808571061865</v>
      </c>
      <c r="L12" s="16">
        <v>0.159099411697218</v>
      </c>
      <c r="M12" s="16">
        <v>0.21960410336810099</v>
      </c>
      <c r="N12" s="16">
        <v>0.103168512550873</v>
      </c>
      <c r="O12" s="16"/>
      <c r="P12" s="16">
        <v>0.145367566090953</v>
      </c>
      <c r="Q12" s="16">
        <v>0.192283050047973</v>
      </c>
      <c r="R12" s="16">
        <v>0.185066415573483</v>
      </c>
      <c r="S12" s="16">
        <v>0.161034010179886</v>
      </c>
      <c r="T12" s="16">
        <v>0.102488768987746</v>
      </c>
      <c r="U12" s="16">
        <v>0.220246188409911</v>
      </c>
      <c r="V12" s="16">
        <v>0.14216295989660399</v>
      </c>
      <c r="W12" s="16">
        <v>0.181177774540484</v>
      </c>
      <c r="X12" s="16">
        <v>0.16720773175276499</v>
      </c>
      <c r="Y12" s="16">
        <v>0.240193350130642</v>
      </c>
      <c r="Z12" s="16">
        <v>0.188157689108956</v>
      </c>
      <c r="AA12" s="16">
        <v>0.215114723837597</v>
      </c>
      <c r="AB12" s="16"/>
      <c r="AC12" s="16">
        <v>0.130198690945246</v>
      </c>
      <c r="AD12" s="16">
        <v>0.18458598112553201</v>
      </c>
      <c r="AE12" s="16">
        <v>0.245540988948556</v>
      </c>
      <c r="AF12" s="16">
        <v>0.151181022487481</v>
      </c>
      <c r="AG12" s="16"/>
      <c r="AH12" s="16">
        <v>0.16758989176952499</v>
      </c>
      <c r="AI12" s="16">
        <v>0.19709211096156301</v>
      </c>
      <c r="AJ12" s="16">
        <v>0.19559357974304101</v>
      </c>
      <c r="AK12" s="16">
        <v>0.33312194748586899</v>
      </c>
      <c r="AL12" s="16"/>
      <c r="AM12" s="16">
        <v>0.153494533849449</v>
      </c>
      <c r="AN12" s="16">
        <v>0.198861837187429</v>
      </c>
      <c r="AO12" s="16">
        <v>0.225370623866362</v>
      </c>
      <c r="AP12" s="16"/>
      <c r="AQ12" s="16">
        <v>0.184708010173668</v>
      </c>
      <c r="AR12" s="16">
        <v>0.14919313148279501</v>
      </c>
      <c r="AS12" s="16">
        <v>0.14674696544037</v>
      </c>
      <c r="AT12" s="16">
        <v>0.219829294161306</v>
      </c>
      <c r="AU12" s="16">
        <v>0.23149066287924699</v>
      </c>
      <c r="AV12" s="16"/>
      <c r="AW12" s="16">
        <v>0.109774209746965</v>
      </c>
      <c r="AX12" s="16">
        <v>0.19883363698252099</v>
      </c>
      <c r="AY12" s="16">
        <v>0.19883363698252099</v>
      </c>
      <c r="AZ12" s="16" t="s">
        <v>137</v>
      </c>
      <c r="BA12" s="16" t="s">
        <v>137</v>
      </c>
      <c r="BB12" s="16" t="s">
        <v>137</v>
      </c>
      <c r="BC12" s="16">
        <v>0.11357557207383601</v>
      </c>
      <c r="BD12" s="16">
        <v>3.5005633281897097E-2</v>
      </c>
      <c r="BE12" s="16">
        <v>0.10739647926396501</v>
      </c>
      <c r="BF12" s="16"/>
      <c r="BG12" s="16">
        <v>0.18321786873002799</v>
      </c>
      <c r="BH12" s="16">
        <v>0.21549624049391899</v>
      </c>
      <c r="BI12" s="16">
        <v>0.107332420456932</v>
      </c>
      <c r="BJ12" s="16">
        <v>7.2757341386648702E-2</v>
      </c>
      <c r="BK12" s="16">
        <v>0.209719574969847</v>
      </c>
      <c r="BL12" s="16">
        <v>0.17140144037872199</v>
      </c>
      <c r="BM12" s="16"/>
      <c r="BN12" s="16">
        <v>0.23677517700638501</v>
      </c>
      <c r="BO12" s="16">
        <v>0.14727757219436699</v>
      </c>
      <c r="BP12" s="16">
        <v>0.20647242918657899</v>
      </c>
      <c r="BQ12" s="16">
        <v>0.14118304864651199</v>
      </c>
      <c r="BR12" s="16">
        <v>0.19092305108552399</v>
      </c>
      <c r="BS12" s="16">
        <v>0.26007207380175601</v>
      </c>
      <c r="BT12" s="16"/>
      <c r="BU12" s="16">
        <v>0.165153933515782</v>
      </c>
      <c r="BV12" s="16">
        <v>0.20346574611464299</v>
      </c>
      <c r="BW12" s="16"/>
      <c r="BX12" s="16">
        <v>0.16059690099023799</v>
      </c>
      <c r="BY12" s="16">
        <v>0.19250083965887901</v>
      </c>
      <c r="BZ12" s="16"/>
      <c r="CA12" s="16">
        <v>0.147722180374493</v>
      </c>
      <c r="CB12" s="16">
        <v>0.20871491638165501</v>
      </c>
    </row>
    <row r="13" spans="2:80" x14ac:dyDescent="0.35">
      <c r="B13" s="17" t="s">
        <v>337</v>
      </c>
      <c r="C13" s="16">
        <v>0.27462426125988798</v>
      </c>
      <c r="D13" s="16">
        <v>0.27864167170751197</v>
      </c>
      <c r="E13" s="16">
        <v>0.27123903828845097</v>
      </c>
      <c r="F13" s="16"/>
      <c r="G13" s="16">
        <v>0.15472991011047099</v>
      </c>
      <c r="H13" s="16">
        <v>0.165627382962168</v>
      </c>
      <c r="I13" s="16">
        <v>0.320080726882568</v>
      </c>
      <c r="J13" s="16"/>
      <c r="K13" s="16">
        <v>0.30931919705213601</v>
      </c>
      <c r="L13" s="16">
        <v>0.25176003602170199</v>
      </c>
      <c r="M13" s="16">
        <v>0.25304594602811298</v>
      </c>
      <c r="N13" s="16">
        <v>0.256948178565092</v>
      </c>
      <c r="O13" s="16"/>
      <c r="P13" s="16">
        <v>0.25762860483215799</v>
      </c>
      <c r="Q13" s="16">
        <v>0.292751846711581</v>
      </c>
      <c r="R13" s="16">
        <v>0.25898950897022599</v>
      </c>
      <c r="S13" s="16">
        <v>0.28676437923480302</v>
      </c>
      <c r="T13" s="16">
        <v>0.40966430883678001</v>
      </c>
      <c r="U13" s="16">
        <v>0.21205442712304901</v>
      </c>
      <c r="V13" s="16">
        <v>0.20029496795433899</v>
      </c>
      <c r="W13" s="16">
        <v>0.41339500997641598</v>
      </c>
      <c r="X13" s="16">
        <v>0.23931810447365201</v>
      </c>
      <c r="Y13" s="16">
        <v>0.27479425771233301</v>
      </c>
      <c r="Z13" s="16">
        <v>0.347926388447861</v>
      </c>
      <c r="AA13" s="16">
        <v>0.22899975679204099</v>
      </c>
      <c r="AB13" s="16"/>
      <c r="AC13" s="16">
        <v>0.23725482238208601</v>
      </c>
      <c r="AD13" s="16">
        <v>0.28565043073063501</v>
      </c>
      <c r="AE13" s="16">
        <v>0.29249652182646002</v>
      </c>
      <c r="AF13" s="16">
        <v>0.32696664175219597</v>
      </c>
      <c r="AG13" s="16"/>
      <c r="AH13" s="16">
        <v>0.27081616982583301</v>
      </c>
      <c r="AI13" s="16">
        <v>0.26549013503520302</v>
      </c>
      <c r="AJ13" s="16">
        <v>0.213544838652163</v>
      </c>
      <c r="AK13" s="16">
        <v>0.29336489592110998</v>
      </c>
      <c r="AL13" s="16"/>
      <c r="AM13" s="16">
        <v>0.282860637752962</v>
      </c>
      <c r="AN13" s="16">
        <v>0.28089400915398599</v>
      </c>
      <c r="AO13" s="16">
        <v>0.161242219118087</v>
      </c>
      <c r="AP13" s="16"/>
      <c r="AQ13" s="16">
        <v>0.29790193377226099</v>
      </c>
      <c r="AR13" s="16">
        <v>0.240109334645802</v>
      </c>
      <c r="AS13" s="16">
        <v>0.31833725575024802</v>
      </c>
      <c r="AT13" s="16">
        <v>0.31504429701077302</v>
      </c>
      <c r="AU13" s="16">
        <v>0.148882168398937</v>
      </c>
      <c r="AV13" s="16"/>
      <c r="AW13" s="16">
        <v>0.33697916081721402</v>
      </c>
      <c r="AX13" s="16">
        <v>0.31466798854120598</v>
      </c>
      <c r="AY13" s="16">
        <v>0.31466798854120598</v>
      </c>
      <c r="AZ13" s="16" t="s">
        <v>137</v>
      </c>
      <c r="BA13" s="16" t="s">
        <v>137</v>
      </c>
      <c r="BB13" s="16" t="s">
        <v>137</v>
      </c>
      <c r="BC13" s="16">
        <v>0.33486977492581599</v>
      </c>
      <c r="BD13" s="16">
        <v>0.11378395042357201</v>
      </c>
      <c r="BE13" s="16">
        <v>0.10767921818878599</v>
      </c>
      <c r="BF13" s="16"/>
      <c r="BG13" s="16">
        <v>0.28990310931170299</v>
      </c>
      <c r="BH13" s="16">
        <v>0.212046039349016</v>
      </c>
      <c r="BI13" s="16">
        <v>0.23809550417726999</v>
      </c>
      <c r="BJ13" s="16">
        <v>0.258912316937707</v>
      </c>
      <c r="BK13" s="16">
        <v>0.14526881797841901</v>
      </c>
      <c r="BL13" s="16">
        <v>0.40299371493136399</v>
      </c>
      <c r="BM13" s="16"/>
      <c r="BN13" s="16">
        <v>0.26730436907089999</v>
      </c>
      <c r="BO13" s="16">
        <v>0.22753357708941699</v>
      </c>
      <c r="BP13" s="16">
        <v>0.19004599396856101</v>
      </c>
      <c r="BQ13" s="16">
        <v>0.330639800550658</v>
      </c>
      <c r="BR13" s="16">
        <v>0.31717358340999602</v>
      </c>
      <c r="BS13" s="16">
        <v>0.32649079398911202</v>
      </c>
      <c r="BT13" s="16"/>
      <c r="BU13" s="16">
        <v>0.29633144135350697</v>
      </c>
      <c r="BV13" s="16">
        <v>0.21892270324886001</v>
      </c>
      <c r="BW13" s="16"/>
      <c r="BX13" s="16">
        <v>0.34522984135787899</v>
      </c>
      <c r="BY13" s="16">
        <v>0.19800654177671201</v>
      </c>
      <c r="BZ13" s="16"/>
      <c r="CA13" s="16">
        <v>0.26038476752759199</v>
      </c>
      <c r="CB13" s="16">
        <v>0.294772565739776</v>
      </c>
    </row>
    <row r="14" spans="2:80" x14ac:dyDescent="0.35">
      <c r="B14" s="17" t="s">
        <v>98</v>
      </c>
      <c r="C14" s="16">
        <v>1.2288953101529099E-2</v>
      </c>
      <c r="D14" s="16">
        <v>3.39736559951979E-3</v>
      </c>
      <c r="E14" s="16">
        <v>1.9781343201262101E-2</v>
      </c>
      <c r="F14" s="16"/>
      <c r="G14" s="16">
        <v>0</v>
      </c>
      <c r="H14" s="16">
        <v>6.6963077233848003E-3</v>
      </c>
      <c r="I14" s="16">
        <v>1.51244538441337E-2</v>
      </c>
      <c r="J14" s="16"/>
      <c r="K14" s="16">
        <v>6.8263016247413696E-3</v>
      </c>
      <c r="L14" s="16">
        <v>1.43206988009103E-2</v>
      </c>
      <c r="M14" s="16">
        <v>1.37788862453433E-2</v>
      </c>
      <c r="N14" s="16">
        <v>1.71629661755647E-2</v>
      </c>
      <c r="O14" s="16"/>
      <c r="P14" s="16">
        <v>5.8035175824020298E-2</v>
      </c>
      <c r="Q14" s="16">
        <v>1.44051614481284E-2</v>
      </c>
      <c r="R14" s="16">
        <v>0</v>
      </c>
      <c r="S14" s="16">
        <v>1.5782589421677401E-2</v>
      </c>
      <c r="T14" s="16">
        <v>0</v>
      </c>
      <c r="U14" s="16">
        <v>0</v>
      </c>
      <c r="V14" s="16">
        <v>1.9101331039041599E-2</v>
      </c>
      <c r="W14" s="16">
        <v>0</v>
      </c>
      <c r="X14" s="16">
        <v>0</v>
      </c>
      <c r="Y14" s="16">
        <v>0</v>
      </c>
      <c r="Z14" s="16">
        <v>0</v>
      </c>
      <c r="AA14" s="16">
        <v>0</v>
      </c>
      <c r="AB14" s="16"/>
      <c r="AC14" s="16">
        <v>2.5282972925958502E-2</v>
      </c>
      <c r="AD14" s="16">
        <v>4.1195308205686397E-3</v>
      </c>
      <c r="AE14" s="16">
        <v>0</v>
      </c>
      <c r="AF14" s="16">
        <v>2.5710785600004699E-2</v>
      </c>
      <c r="AG14" s="16"/>
      <c r="AH14" s="16">
        <v>1.36812531850514E-2</v>
      </c>
      <c r="AI14" s="16">
        <v>1.6072769505512698E-2</v>
      </c>
      <c r="AJ14" s="16">
        <v>0</v>
      </c>
      <c r="AK14" s="16">
        <v>0</v>
      </c>
      <c r="AL14" s="16"/>
      <c r="AM14" s="16">
        <v>1.65384706481366E-2</v>
      </c>
      <c r="AN14" s="16">
        <v>4.3172395662288603E-3</v>
      </c>
      <c r="AO14" s="16">
        <v>2.9339895009159699E-2</v>
      </c>
      <c r="AP14" s="16"/>
      <c r="AQ14" s="16">
        <v>1.1998958406559899E-2</v>
      </c>
      <c r="AR14" s="16">
        <v>0</v>
      </c>
      <c r="AS14" s="16">
        <v>1.88358161935002E-2</v>
      </c>
      <c r="AT14" s="16">
        <v>0</v>
      </c>
      <c r="AU14" s="16">
        <v>0</v>
      </c>
      <c r="AV14" s="16"/>
      <c r="AW14" s="16">
        <v>6.5414667485091699E-2</v>
      </c>
      <c r="AX14" s="16">
        <v>5.3322075769787402E-3</v>
      </c>
      <c r="AY14" s="16">
        <v>5.3322075769787402E-3</v>
      </c>
      <c r="AZ14" s="16" t="s">
        <v>137</v>
      </c>
      <c r="BA14" s="16" t="s">
        <v>137</v>
      </c>
      <c r="BB14" s="16" t="s">
        <v>137</v>
      </c>
      <c r="BC14" s="16">
        <v>0</v>
      </c>
      <c r="BD14" s="16">
        <v>0</v>
      </c>
      <c r="BE14" s="16">
        <v>0</v>
      </c>
      <c r="BF14" s="16"/>
      <c r="BG14" s="16">
        <v>1.06613055968927E-2</v>
      </c>
      <c r="BH14" s="16">
        <v>0</v>
      </c>
      <c r="BI14" s="16">
        <v>0</v>
      </c>
      <c r="BJ14" s="16">
        <v>2.5894734859079799E-2</v>
      </c>
      <c r="BK14" s="16">
        <v>4.4606232306296997E-2</v>
      </c>
      <c r="BL14" s="16">
        <v>0</v>
      </c>
      <c r="BM14" s="16"/>
      <c r="BN14" s="16">
        <v>0</v>
      </c>
      <c r="BO14" s="16">
        <v>3.2178134531012703E-2</v>
      </c>
      <c r="BP14" s="16">
        <v>0</v>
      </c>
      <c r="BQ14" s="16">
        <v>0</v>
      </c>
      <c r="BR14" s="16">
        <v>9.8773386922060696E-3</v>
      </c>
      <c r="BS14" s="16">
        <v>0</v>
      </c>
      <c r="BT14" s="16"/>
      <c r="BU14" s="16">
        <v>1.4918954312271301E-2</v>
      </c>
      <c r="BV14" s="16">
        <v>5.5402568463076797E-3</v>
      </c>
      <c r="BW14" s="16"/>
      <c r="BX14" s="16">
        <v>1.26448673821235E-2</v>
      </c>
      <c r="BY14" s="16">
        <v>1.1902732345708E-2</v>
      </c>
      <c r="BZ14" s="16"/>
      <c r="CA14" s="16">
        <v>1.1766847569949199E-2</v>
      </c>
      <c r="CB14" s="16">
        <v>1.3045017260555999E-2</v>
      </c>
    </row>
    <row r="15" spans="2:80" x14ac:dyDescent="0.35">
      <c r="B15" s="17" t="s">
        <v>338</v>
      </c>
      <c r="C15" s="19">
        <v>0.328696827948043</v>
      </c>
      <c r="D15" s="19">
        <v>0.32686215267046398</v>
      </c>
      <c r="E15" s="19">
        <v>0.330242795176377</v>
      </c>
      <c r="F15" s="19"/>
      <c r="G15" s="19">
        <v>0.35617292231016801</v>
      </c>
      <c r="H15" s="19">
        <v>0.462952233348215</v>
      </c>
      <c r="I15" s="19">
        <v>0.28256060003807598</v>
      </c>
      <c r="J15" s="19"/>
      <c r="K15" s="19">
        <v>0.27197400637471802</v>
      </c>
      <c r="L15" s="19">
        <v>0.36019860848521301</v>
      </c>
      <c r="M15" s="19">
        <v>0.310176228922175</v>
      </c>
      <c r="N15" s="19">
        <v>0.38621375862749302</v>
      </c>
      <c r="O15" s="19"/>
      <c r="P15" s="19">
        <v>0.30763226227553803</v>
      </c>
      <c r="Q15" s="19">
        <v>0.32075348806346599</v>
      </c>
      <c r="R15" s="19">
        <v>0.40712422428941197</v>
      </c>
      <c r="S15" s="19">
        <v>0.33588148901162601</v>
      </c>
      <c r="T15" s="19">
        <v>0.27857647342221398</v>
      </c>
      <c r="U15" s="19">
        <v>0.32344886460438399</v>
      </c>
      <c r="V15" s="19">
        <v>0.30736540813215402</v>
      </c>
      <c r="W15" s="19">
        <v>0.355936889486268</v>
      </c>
      <c r="X15" s="19">
        <v>0.33209468219013999</v>
      </c>
      <c r="Y15" s="19">
        <v>0.30868111589410702</v>
      </c>
      <c r="Z15" s="19">
        <v>0.397069774841186</v>
      </c>
      <c r="AA15" s="19">
        <v>0.23317869263252999</v>
      </c>
      <c r="AB15" s="19"/>
      <c r="AC15" s="19">
        <v>0.40209523298364702</v>
      </c>
      <c r="AD15" s="19">
        <v>0.28938263687744598</v>
      </c>
      <c r="AE15" s="19">
        <v>0.35629432402692701</v>
      </c>
      <c r="AF15" s="19">
        <v>0.29447124205091801</v>
      </c>
      <c r="AG15" s="19"/>
      <c r="AH15" s="19">
        <v>0.34157773574408001</v>
      </c>
      <c r="AI15" s="19">
        <v>0.32685602086676402</v>
      </c>
      <c r="AJ15" s="19">
        <v>0.310635839534951</v>
      </c>
      <c r="AK15" s="19">
        <v>0.37351315659302098</v>
      </c>
      <c r="AL15" s="19"/>
      <c r="AM15" s="19">
        <v>0.312069782244073</v>
      </c>
      <c r="AN15" s="19">
        <v>0.33023339670961199</v>
      </c>
      <c r="AO15" s="19">
        <v>0.48164249143652899</v>
      </c>
      <c r="AP15" s="19"/>
      <c r="AQ15" s="19">
        <v>0.26631645109234903</v>
      </c>
      <c r="AR15" s="19">
        <v>0.45385237630341901</v>
      </c>
      <c r="AS15" s="19">
        <v>0.33994050072383297</v>
      </c>
      <c r="AT15" s="19">
        <v>0.253201788322722</v>
      </c>
      <c r="AU15" s="19">
        <v>0.40942834569338599</v>
      </c>
      <c r="AV15" s="19"/>
      <c r="AW15" s="19">
        <v>0.25728824310660597</v>
      </c>
      <c r="AX15" s="19">
        <v>0.27995479241923499</v>
      </c>
      <c r="AY15" s="19">
        <v>0.27995479241923499</v>
      </c>
      <c r="AZ15" s="19" t="s">
        <v>137</v>
      </c>
      <c r="BA15" s="19" t="s">
        <v>137</v>
      </c>
      <c r="BB15" s="19" t="s">
        <v>137</v>
      </c>
      <c r="BC15" s="19">
        <v>0.194780553001873</v>
      </c>
      <c r="BD15" s="19">
        <v>0.67511699067855302</v>
      </c>
      <c r="BE15" s="19">
        <v>0.432458194133018</v>
      </c>
      <c r="BF15" s="19"/>
      <c r="BG15" s="19">
        <v>0.31288027507327099</v>
      </c>
      <c r="BH15" s="19">
        <v>0.323482071840205</v>
      </c>
      <c r="BI15" s="19">
        <v>0.45018520675122797</v>
      </c>
      <c r="BJ15" s="19">
        <v>0.45456515368947098</v>
      </c>
      <c r="BK15" s="19">
        <v>0.36306630022922898</v>
      </c>
      <c r="BL15" s="19">
        <v>0.188571505821645</v>
      </c>
      <c r="BM15" s="19"/>
      <c r="BN15" s="19">
        <v>0.228922019893534</v>
      </c>
      <c r="BO15" s="19">
        <v>0.37658368575627099</v>
      </c>
      <c r="BP15" s="19">
        <v>0.43253706319392399</v>
      </c>
      <c r="BQ15" s="19">
        <v>0.29877350216051501</v>
      </c>
      <c r="BR15" s="19">
        <v>0.31948380451137198</v>
      </c>
      <c r="BS15" s="19">
        <v>0.25536552601009899</v>
      </c>
      <c r="BT15" s="19"/>
      <c r="BU15" s="19">
        <v>0.32852792760372601</v>
      </c>
      <c r="BV15" s="19">
        <v>0.329130233498027</v>
      </c>
      <c r="BW15" s="19"/>
      <c r="BX15" s="19">
        <v>0.28355752940728202</v>
      </c>
      <c r="BY15" s="19">
        <v>0.37767978522229101</v>
      </c>
      <c r="BZ15" s="19"/>
      <c r="CA15" s="19">
        <v>0.35352214474944599</v>
      </c>
      <c r="CB15" s="19">
        <v>0.29625295639907101</v>
      </c>
    </row>
    <row r="16" spans="2:80" x14ac:dyDescent="0.35">
      <c r="B16" s="17" t="s">
        <v>339</v>
      </c>
      <c r="C16" s="19">
        <v>0.45052170301723599</v>
      </c>
      <c r="D16" s="19">
        <v>0.49912032391594802</v>
      </c>
      <c r="E16" s="19">
        <v>0.409570655074458</v>
      </c>
      <c r="F16" s="19"/>
      <c r="G16" s="19">
        <v>0.29678748466465199</v>
      </c>
      <c r="H16" s="19">
        <v>0.32841125180869501</v>
      </c>
      <c r="I16" s="19">
        <v>0.50303875697706601</v>
      </c>
      <c r="J16" s="19"/>
      <c r="K16" s="19">
        <v>0.53412776811400198</v>
      </c>
      <c r="L16" s="19">
        <v>0.41085944771891902</v>
      </c>
      <c r="M16" s="19">
        <v>0.47265004939621402</v>
      </c>
      <c r="N16" s="19">
        <v>0.360116691115965</v>
      </c>
      <c r="O16" s="19"/>
      <c r="P16" s="19">
        <v>0.40299617092311102</v>
      </c>
      <c r="Q16" s="19">
        <v>0.48503489675955402</v>
      </c>
      <c r="R16" s="19">
        <v>0.44405592454370901</v>
      </c>
      <c r="S16" s="19">
        <v>0.44779838941469002</v>
      </c>
      <c r="T16" s="19">
        <v>0.51215307782452701</v>
      </c>
      <c r="U16" s="19">
        <v>0.43230061553296001</v>
      </c>
      <c r="V16" s="19">
        <v>0.34245792785094298</v>
      </c>
      <c r="W16" s="19">
        <v>0.59457278451690099</v>
      </c>
      <c r="X16" s="19">
        <v>0.40652583622641703</v>
      </c>
      <c r="Y16" s="19">
        <v>0.51498760784297504</v>
      </c>
      <c r="Z16" s="19">
        <v>0.53608407755681797</v>
      </c>
      <c r="AA16" s="19">
        <v>0.44411448062963799</v>
      </c>
      <c r="AB16" s="19"/>
      <c r="AC16" s="19">
        <v>0.367453513327332</v>
      </c>
      <c r="AD16" s="19">
        <v>0.47023641185616699</v>
      </c>
      <c r="AE16" s="19">
        <v>0.53803751077501605</v>
      </c>
      <c r="AF16" s="19">
        <v>0.47814766423967697</v>
      </c>
      <c r="AG16" s="19"/>
      <c r="AH16" s="19">
        <v>0.438406061595358</v>
      </c>
      <c r="AI16" s="19">
        <v>0.46258224599676701</v>
      </c>
      <c r="AJ16" s="19">
        <v>0.40913841839520398</v>
      </c>
      <c r="AK16" s="19">
        <v>0.62648684340697902</v>
      </c>
      <c r="AL16" s="19"/>
      <c r="AM16" s="19">
        <v>0.436355171602411</v>
      </c>
      <c r="AN16" s="19">
        <v>0.47975584634141499</v>
      </c>
      <c r="AO16" s="19">
        <v>0.38661284298444898</v>
      </c>
      <c r="AP16" s="19"/>
      <c r="AQ16" s="19">
        <v>0.48260994394592899</v>
      </c>
      <c r="AR16" s="19">
        <v>0.38930246612859698</v>
      </c>
      <c r="AS16" s="19">
        <v>0.46508422119061799</v>
      </c>
      <c r="AT16" s="19">
        <v>0.534873591172079</v>
      </c>
      <c r="AU16" s="19">
        <v>0.380372831278184</v>
      </c>
      <c r="AV16" s="19"/>
      <c r="AW16" s="19">
        <v>0.44675337056417902</v>
      </c>
      <c r="AX16" s="19">
        <v>0.51350162552372702</v>
      </c>
      <c r="AY16" s="19">
        <v>0.51350162552372702</v>
      </c>
      <c r="AZ16" s="19" t="s">
        <v>137</v>
      </c>
      <c r="BA16" s="19" t="s">
        <v>137</v>
      </c>
      <c r="BB16" s="19" t="s">
        <v>137</v>
      </c>
      <c r="BC16" s="19">
        <v>0.44844534699965299</v>
      </c>
      <c r="BD16" s="19">
        <v>0.14878958370546899</v>
      </c>
      <c r="BE16" s="19">
        <v>0.21507569745275101</v>
      </c>
      <c r="BF16" s="19"/>
      <c r="BG16" s="19">
        <v>0.47312097804173098</v>
      </c>
      <c r="BH16" s="19">
        <v>0.42754227984293502</v>
      </c>
      <c r="BI16" s="19">
        <v>0.34542792463420202</v>
      </c>
      <c r="BJ16" s="19">
        <v>0.33166965832435602</v>
      </c>
      <c r="BK16" s="19">
        <v>0.35498839294826701</v>
      </c>
      <c r="BL16" s="19">
        <v>0.574395155310086</v>
      </c>
      <c r="BM16" s="19"/>
      <c r="BN16" s="19">
        <v>0.504079546077285</v>
      </c>
      <c r="BO16" s="19">
        <v>0.37481114928378401</v>
      </c>
      <c r="BP16" s="19">
        <v>0.39651842315514002</v>
      </c>
      <c r="BQ16" s="19">
        <v>0.47182284919716999</v>
      </c>
      <c r="BR16" s="19">
        <v>0.50809663449552001</v>
      </c>
      <c r="BS16" s="19">
        <v>0.58656286779086797</v>
      </c>
      <c r="BT16" s="19"/>
      <c r="BU16" s="19">
        <v>0.46148537486928998</v>
      </c>
      <c r="BV16" s="19">
        <v>0.422388449363503</v>
      </c>
      <c r="BW16" s="19"/>
      <c r="BX16" s="19">
        <v>0.50582674234811698</v>
      </c>
      <c r="BY16" s="19">
        <v>0.39050738143559099</v>
      </c>
      <c r="BZ16" s="19"/>
      <c r="CA16" s="19">
        <v>0.40810694790208601</v>
      </c>
      <c r="CB16" s="19">
        <v>0.50348748212143102</v>
      </c>
    </row>
    <row r="17" spans="2:80" x14ac:dyDescent="0.35">
      <c r="B17" s="17" t="s">
        <v>110</v>
      </c>
      <c r="C17" s="20">
        <v>-0.121824875069192</v>
      </c>
      <c r="D17" s="20">
        <v>-0.17225817124548501</v>
      </c>
      <c r="E17" s="20">
        <v>-7.9327859898080999E-2</v>
      </c>
      <c r="F17" s="20"/>
      <c r="G17" s="20">
        <v>5.9385437645516299E-2</v>
      </c>
      <c r="H17" s="20">
        <v>0.13454098153951999</v>
      </c>
      <c r="I17" s="20">
        <v>-0.22047815693899001</v>
      </c>
      <c r="J17" s="20"/>
      <c r="K17" s="20">
        <v>-0.26215376173928301</v>
      </c>
      <c r="L17" s="20">
        <v>-5.0660839233706199E-2</v>
      </c>
      <c r="M17" s="20">
        <v>-0.16247382047403999</v>
      </c>
      <c r="N17" s="20">
        <v>2.6097067511527801E-2</v>
      </c>
      <c r="O17" s="20"/>
      <c r="P17" s="20">
        <v>-9.5363908647572507E-2</v>
      </c>
      <c r="Q17" s="20">
        <v>-0.16428140869608801</v>
      </c>
      <c r="R17" s="20">
        <v>-3.69317002542967E-2</v>
      </c>
      <c r="S17" s="20">
        <v>-0.111916900403064</v>
      </c>
      <c r="T17" s="20">
        <v>-0.23357660440231301</v>
      </c>
      <c r="U17" s="20">
        <v>-0.108851750928576</v>
      </c>
      <c r="V17" s="20">
        <v>-3.5092519718789003E-2</v>
      </c>
      <c r="W17" s="20">
        <v>-0.23863589503063301</v>
      </c>
      <c r="X17" s="20">
        <v>-7.4431154036277897E-2</v>
      </c>
      <c r="Y17" s="20">
        <v>-0.20630649194886799</v>
      </c>
      <c r="Z17" s="20">
        <v>-0.13901430271563101</v>
      </c>
      <c r="AA17" s="20">
        <v>-0.21093578799710799</v>
      </c>
      <c r="AB17" s="20"/>
      <c r="AC17" s="20">
        <v>3.46417196563144E-2</v>
      </c>
      <c r="AD17" s="20">
        <v>-0.18085377497872099</v>
      </c>
      <c r="AE17" s="20">
        <v>-0.18174318674808901</v>
      </c>
      <c r="AF17" s="20">
        <v>-0.18367642218875899</v>
      </c>
      <c r="AG17" s="20"/>
      <c r="AH17" s="20">
        <v>-9.6828325851278402E-2</v>
      </c>
      <c r="AI17" s="20">
        <v>-0.13572622513000299</v>
      </c>
      <c r="AJ17" s="20">
        <v>-9.8502578860252293E-2</v>
      </c>
      <c r="AK17" s="20">
        <v>-0.25297368681395799</v>
      </c>
      <c r="AL17" s="20"/>
      <c r="AM17" s="20">
        <v>-0.12428538935833799</v>
      </c>
      <c r="AN17" s="20">
        <v>-0.149522449631803</v>
      </c>
      <c r="AO17" s="20">
        <v>9.5029648452080201E-2</v>
      </c>
      <c r="AP17" s="20"/>
      <c r="AQ17" s="20">
        <v>-0.21629349285357999</v>
      </c>
      <c r="AR17" s="20">
        <v>6.4549910174821798E-2</v>
      </c>
      <c r="AS17" s="20">
        <v>-0.12514372046678399</v>
      </c>
      <c r="AT17" s="20">
        <v>-0.281671802849357</v>
      </c>
      <c r="AU17" s="20">
        <v>2.9055514415202099E-2</v>
      </c>
      <c r="AV17" s="20"/>
      <c r="AW17" s="20">
        <v>-0.18946512745757299</v>
      </c>
      <c r="AX17" s="20">
        <v>-0.23354683310449201</v>
      </c>
      <c r="AY17" s="20">
        <v>-0.23354683310449201</v>
      </c>
      <c r="AZ17" s="20" t="s">
        <v>137</v>
      </c>
      <c r="BA17" s="20" t="s">
        <v>137</v>
      </c>
      <c r="BB17" s="20" t="s">
        <v>137</v>
      </c>
      <c r="BC17" s="20">
        <v>-0.25366479399778002</v>
      </c>
      <c r="BD17" s="20">
        <v>0.526327406973084</v>
      </c>
      <c r="BE17" s="20">
        <v>0.21738249668026699</v>
      </c>
      <c r="BF17" s="20"/>
      <c r="BG17" s="20">
        <v>-0.16024070296846099</v>
      </c>
      <c r="BH17" s="20">
        <v>-0.10406020800273</v>
      </c>
      <c r="BI17" s="20">
        <v>0.10475728211702599</v>
      </c>
      <c r="BJ17" s="20">
        <v>0.122895495365115</v>
      </c>
      <c r="BK17" s="20">
        <v>8.0779072809616399E-3</v>
      </c>
      <c r="BL17" s="20">
        <v>-0.385823649488441</v>
      </c>
      <c r="BM17" s="20"/>
      <c r="BN17" s="20">
        <v>-0.275157526183751</v>
      </c>
      <c r="BO17" s="20">
        <v>1.77253647248682E-3</v>
      </c>
      <c r="BP17" s="20">
        <v>3.6018640038784203E-2</v>
      </c>
      <c r="BQ17" s="20">
        <v>-0.173049347036655</v>
      </c>
      <c r="BR17" s="20">
        <v>-0.18861282998414799</v>
      </c>
      <c r="BS17" s="20">
        <v>-0.33119734178076898</v>
      </c>
      <c r="BT17" s="20"/>
      <c r="BU17" s="20">
        <v>-0.13295744726556299</v>
      </c>
      <c r="BV17" s="20">
        <v>-9.3258215865476599E-2</v>
      </c>
      <c r="BW17" s="20"/>
      <c r="BX17" s="20">
        <v>-0.22226921294083399</v>
      </c>
      <c r="BY17" s="20">
        <v>-1.28275962132999E-2</v>
      </c>
      <c r="BZ17" s="20"/>
      <c r="CA17" s="20">
        <v>-5.4584803152639798E-2</v>
      </c>
      <c r="CB17" s="20">
        <v>-0.20723452572236001</v>
      </c>
    </row>
    <row r="18" spans="2:80" x14ac:dyDescent="0.35">
      <c r="B18" s="15" t="s">
        <v>501</v>
      </c>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B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348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333</v>
      </c>
      <c r="C9" s="16">
        <v>6.68437844530268E-2</v>
      </c>
      <c r="D9" s="16">
        <v>7.3673980976478495E-2</v>
      </c>
      <c r="E9" s="16">
        <v>6.1088400861516803E-2</v>
      </c>
      <c r="F9" s="16"/>
      <c r="G9" s="16">
        <v>5.4448630517923598E-2</v>
      </c>
      <c r="H9" s="16">
        <v>0.11528773443826</v>
      </c>
      <c r="I9" s="16">
        <v>5.2025179071687598E-2</v>
      </c>
      <c r="J9" s="16"/>
      <c r="K9" s="16">
        <v>4.9936159918563802E-2</v>
      </c>
      <c r="L9" s="16">
        <v>9.2329081093683998E-2</v>
      </c>
      <c r="M9" s="16">
        <v>4.00811510143445E-2</v>
      </c>
      <c r="N9" s="16">
        <v>7.6091062708145099E-2</v>
      </c>
      <c r="O9" s="16"/>
      <c r="P9" s="16">
        <v>3.85041109639035E-2</v>
      </c>
      <c r="Q9" s="16">
        <v>0.10313858592634501</v>
      </c>
      <c r="R9" s="16">
        <v>5.4903196558136698E-2</v>
      </c>
      <c r="S9" s="16">
        <v>7.5571918722460898E-2</v>
      </c>
      <c r="T9" s="16">
        <v>7.3305536521700507E-2</v>
      </c>
      <c r="U9" s="16">
        <v>4.1528637529085699E-2</v>
      </c>
      <c r="V9" s="16">
        <v>6.2173479629949902E-2</v>
      </c>
      <c r="W9" s="16">
        <v>4.3292694655384899E-2</v>
      </c>
      <c r="X9" s="16">
        <v>6.5103060570095406E-2</v>
      </c>
      <c r="Y9" s="16">
        <v>0.114331252031143</v>
      </c>
      <c r="Z9" s="16">
        <v>3.0393369123327199E-2</v>
      </c>
      <c r="AA9" s="16">
        <v>0.100510892310283</v>
      </c>
      <c r="AB9" s="16"/>
      <c r="AC9" s="16">
        <v>0.1015484203541</v>
      </c>
      <c r="AD9" s="16">
        <v>5.6847229106605897E-2</v>
      </c>
      <c r="AE9" s="16">
        <v>5.8716865128829697E-2</v>
      </c>
      <c r="AF9" s="16">
        <v>3.7437458952359302E-2</v>
      </c>
      <c r="AG9" s="16"/>
      <c r="AH9" s="16">
        <v>6.14929369111301E-2</v>
      </c>
      <c r="AI9" s="16">
        <v>8.0157591248114293E-2</v>
      </c>
      <c r="AJ9" s="16">
        <v>6.4544345559212499E-2</v>
      </c>
      <c r="AK9" s="16">
        <v>8.8036891360812802E-2</v>
      </c>
      <c r="AL9" s="16"/>
      <c r="AM9" s="16">
        <v>6.1443916498650102E-2</v>
      </c>
      <c r="AN9" s="16">
        <v>6.9180719461364407E-2</v>
      </c>
      <c r="AO9" s="16">
        <v>0.116104723644323</v>
      </c>
      <c r="AP9" s="16"/>
      <c r="AQ9" s="16">
        <v>5.9952040766447397E-2</v>
      </c>
      <c r="AR9" s="16">
        <v>6.4912549021615598E-2</v>
      </c>
      <c r="AS9" s="16">
        <v>6.2878114099427299E-2</v>
      </c>
      <c r="AT9" s="16">
        <v>0.12972394463618001</v>
      </c>
      <c r="AU9" s="16">
        <v>5.44894463970923E-2</v>
      </c>
      <c r="AV9" s="16"/>
      <c r="AW9" s="16">
        <v>8.5488948930565897E-2</v>
      </c>
      <c r="AX9" s="16">
        <v>3.8319545763528501E-2</v>
      </c>
      <c r="AY9" s="16">
        <v>3.8319545763528501E-2</v>
      </c>
      <c r="AZ9" s="16" t="s">
        <v>137</v>
      </c>
      <c r="BA9" s="16" t="s">
        <v>137</v>
      </c>
      <c r="BB9" s="16" t="s">
        <v>137</v>
      </c>
      <c r="BC9" s="16">
        <v>0.101156932719073</v>
      </c>
      <c r="BD9" s="16">
        <v>0.11588525154067</v>
      </c>
      <c r="BE9" s="16">
        <v>0.118154875303272</v>
      </c>
      <c r="BF9" s="16"/>
      <c r="BG9" s="16">
        <v>5.4206463604407701E-2</v>
      </c>
      <c r="BH9" s="16">
        <v>0.12603327295866601</v>
      </c>
      <c r="BI9" s="16">
        <v>4.26960769383034E-2</v>
      </c>
      <c r="BJ9" s="16">
        <v>8.2945200786408199E-2</v>
      </c>
      <c r="BK9" s="16">
        <v>0.120473890240858</v>
      </c>
      <c r="BL9" s="16">
        <v>0.188571505821645</v>
      </c>
      <c r="BM9" s="16"/>
      <c r="BN9" s="16">
        <v>1.37556282965742E-2</v>
      </c>
      <c r="BO9" s="16">
        <v>6.3725178838796401E-2</v>
      </c>
      <c r="BP9" s="16">
        <v>9.7527433026004307E-2</v>
      </c>
      <c r="BQ9" s="16">
        <v>9.1880508655497004E-2</v>
      </c>
      <c r="BR9" s="16">
        <v>4.7194405774088698E-2</v>
      </c>
      <c r="BS9" s="16">
        <v>0.10601136888596099</v>
      </c>
      <c r="BT9" s="16"/>
      <c r="BU9" s="16">
        <v>6.04074203512866E-2</v>
      </c>
      <c r="BV9" s="16">
        <v>8.3359771644682307E-2</v>
      </c>
      <c r="BW9" s="16"/>
      <c r="BX9" s="16">
        <v>5.1191094728192103E-2</v>
      </c>
      <c r="BY9" s="16">
        <v>8.3829317166307205E-2</v>
      </c>
      <c r="BZ9" s="16"/>
      <c r="CA9" s="16">
        <v>8.1589264742601197E-2</v>
      </c>
      <c r="CB9" s="16">
        <v>4.8718049404648002E-2</v>
      </c>
    </row>
    <row r="10" spans="2:80" x14ac:dyDescent="0.35">
      <c r="B10" s="17" t="s">
        <v>334</v>
      </c>
      <c r="C10" s="16">
        <v>0.219724587203072</v>
      </c>
      <c r="D10" s="16">
        <v>0.25748415642459299</v>
      </c>
      <c r="E10" s="16">
        <v>0.18790693680694501</v>
      </c>
      <c r="F10" s="16"/>
      <c r="G10" s="16">
        <v>0.14221585861424599</v>
      </c>
      <c r="H10" s="16">
        <v>0.32971152959109501</v>
      </c>
      <c r="I10" s="16">
        <v>0.190127570409625</v>
      </c>
      <c r="J10" s="16"/>
      <c r="K10" s="16">
        <v>0.24735311205139199</v>
      </c>
      <c r="L10" s="16">
        <v>0.210293359137391</v>
      </c>
      <c r="M10" s="16">
        <v>0.218008869896126</v>
      </c>
      <c r="N10" s="16">
        <v>0.19305645054707299</v>
      </c>
      <c r="O10" s="16"/>
      <c r="P10" s="16">
        <v>0.32456627749622902</v>
      </c>
      <c r="Q10" s="16">
        <v>0.14779153243302801</v>
      </c>
      <c r="R10" s="16">
        <v>0.216238556165507</v>
      </c>
      <c r="S10" s="16">
        <v>0.26210119210039901</v>
      </c>
      <c r="T10" s="16">
        <v>0.17686250498629799</v>
      </c>
      <c r="U10" s="16">
        <v>0.19804557297818401</v>
      </c>
      <c r="V10" s="16">
        <v>0.26241833469451697</v>
      </c>
      <c r="W10" s="16">
        <v>0.27077320468597599</v>
      </c>
      <c r="X10" s="16">
        <v>0.17876146960647099</v>
      </c>
      <c r="Y10" s="16">
        <v>0.192892413256395</v>
      </c>
      <c r="Z10" s="16">
        <v>0.18242496241050199</v>
      </c>
      <c r="AA10" s="16">
        <v>0.22245704340696901</v>
      </c>
      <c r="AB10" s="16"/>
      <c r="AC10" s="16">
        <v>0.18847808480983</v>
      </c>
      <c r="AD10" s="16">
        <v>0.23197888384753501</v>
      </c>
      <c r="AE10" s="16">
        <v>0.266422658585659</v>
      </c>
      <c r="AF10" s="16">
        <v>0.26557238145179002</v>
      </c>
      <c r="AG10" s="16"/>
      <c r="AH10" s="16">
        <v>0.187384286034596</v>
      </c>
      <c r="AI10" s="16">
        <v>0.277241830243942</v>
      </c>
      <c r="AJ10" s="16">
        <v>0.27877541354686503</v>
      </c>
      <c r="AK10" s="16">
        <v>0.33281403976350499</v>
      </c>
      <c r="AL10" s="16"/>
      <c r="AM10" s="16">
        <v>0.195590493866553</v>
      </c>
      <c r="AN10" s="16">
        <v>0.245042818084658</v>
      </c>
      <c r="AO10" s="16">
        <v>0.28908918618235602</v>
      </c>
      <c r="AP10" s="16"/>
      <c r="AQ10" s="16">
        <v>0.19721337552064799</v>
      </c>
      <c r="AR10" s="16">
        <v>0.24977470805972901</v>
      </c>
      <c r="AS10" s="16">
        <v>0.27237628512264001</v>
      </c>
      <c r="AT10" s="16">
        <v>0.18158613244070301</v>
      </c>
      <c r="AU10" s="16">
        <v>0.32410264988792697</v>
      </c>
      <c r="AV10" s="16"/>
      <c r="AW10" s="16">
        <v>0.14667627243547299</v>
      </c>
      <c r="AX10" s="16">
        <v>0.19693281328187001</v>
      </c>
      <c r="AY10" s="16">
        <v>0.19693281328187001</v>
      </c>
      <c r="AZ10" s="16" t="s">
        <v>137</v>
      </c>
      <c r="BA10" s="16" t="s">
        <v>137</v>
      </c>
      <c r="BB10" s="16" t="s">
        <v>137</v>
      </c>
      <c r="BC10" s="16">
        <v>0.25298670936678902</v>
      </c>
      <c r="BD10" s="16">
        <v>0.10007231863185601</v>
      </c>
      <c r="BE10" s="16">
        <v>0.32926535260928202</v>
      </c>
      <c r="BF10" s="16"/>
      <c r="BG10" s="16">
        <v>0.22322697452450199</v>
      </c>
      <c r="BH10" s="16">
        <v>0.21995060354489701</v>
      </c>
      <c r="BI10" s="16">
        <v>0.15643483114551099</v>
      </c>
      <c r="BJ10" s="16">
        <v>0.140323435000692</v>
      </c>
      <c r="BK10" s="16">
        <v>0.29449767107831198</v>
      </c>
      <c r="BL10" s="16">
        <v>0.40843477924699101</v>
      </c>
      <c r="BM10" s="16"/>
      <c r="BN10" s="16">
        <v>0.29206349767849799</v>
      </c>
      <c r="BO10" s="16">
        <v>0.23200125461881899</v>
      </c>
      <c r="BP10" s="16">
        <v>0.19571670044468201</v>
      </c>
      <c r="BQ10" s="16">
        <v>0.196911187530942</v>
      </c>
      <c r="BR10" s="16">
        <v>0.14035640835586799</v>
      </c>
      <c r="BS10" s="16">
        <v>0.32786530298313799</v>
      </c>
      <c r="BT10" s="16"/>
      <c r="BU10" s="16">
        <v>0.20170873392790301</v>
      </c>
      <c r="BV10" s="16">
        <v>0.26595404178893001</v>
      </c>
      <c r="BW10" s="16"/>
      <c r="BX10" s="16">
        <v>0.18144252013548101</v>
      </c>
      <c r="BY10" s="16">
        <v>0.261266412534018</v>
      </c>
      <c r="BZ10" s="16"/>
      <c r="CA10" s="16">
        <v>0.20836483442696299</v>
      </c>
      <c r="CB10" s="16">
        <v>0.235803159912268</v>
      </c>
    </row>
    <row r="11" spans="2:80" x14ac:dyDescent="0.35">
      <c r="B11" s="17" t="s">
        <v>335</v>
      </c>
      <c r="C11" s="16">
        <v>0.23504180412588599</v>
      </c>
      <c r="D11" s="16">
        <v>0.220304739035109</v>
      </c>
      <c r="E11" s="16">
        <v>0.24745981615807999</v>
      </c>
      <c r="F11" s="16"/>
      <c r="G11" s="16">
        <v>0.14505665238099699</v>
      </c>
      <c r="H11" s="16">
        <v>0.218121413456942</v>
      </c>
      <c r="I11" s="16">
        <v>0.24794949811491199</v>
      </c>
      <c r="J11" s="16"/>
      <c r="K11" s="16">
        <v>0.21627140986620699</v>
      </c>
      <c r="L11" s="16">
        <v>0.25670463261792598</v>
      </c>
      <c r="M11" s="16">
        <v>0.29415698778744398</v>
      </c>
      <c r="N11" s="16">
        <v>0.208227927021088</v>
      </c>
      <c r="O11" s="16"/>
      <c r="P11" s="16">
        <v>0.252591058056718</v>
      </c>
      <c r="Q11" s="16">
        <v>0.20828939740520599</v>
      </c>
      <c r="R11" s="16">
        <v>0.148346568007657</v>
      </c>
      <c r="S11" s="16">
        <v>0.23218379360660699</v>
      </c>
      <c r="T11" s="16">
        <v>0.38615736598162997</v>
      </c>
      <c r="U11" s="16">
        <v>0.144169912928234</v>
      </c>
      <c r="V11" s="16">
        <v>0.26913938758043798</v>
      </c>
      <c r="W11" s="16">
        <v>0.19034969289818399</v>
      </c>
      <c r="X11" s="16">
        <v>0.26332114756023001</v>
      </c>
      <c r="Y11" s="16">
        <v>0.242489961385217</v>
      </c>
      <c r="Z11" s="16">
        <v>0.28127777082656802</v>
      </c>
      <c r="AA11" s="16">
        <v>0.22219593442754901</v>
      </c>
      <c r="AB11" s="16"/>
      <c r="AC11" s="16">
        <v>0.22967964442465399</v>
      </c>
      <c r="AD11" s="16">
        <v>0.25502562428191899</v>
      </c>
      <c r="AE11" s="16">
        <v>0.20072126511007399</v>
      </c>
      <c r="AF11" s="16">
        <v>0.154141768834719</v>
      </c>
      <c r="AG11" s="16"/>
      <c r="AH11" s="16">
        <v>0.25487733050218497</v>
      </c>
      <c r="AI11" s="16">
        <v>0.204398110393853</v>
      </c>
      <c r="AJ11" s="16">
        <v>0.18242349499701199</v>
      </c>
      <c r="AK11" s="16">
        <v>0.19064911802860901</v>
      </c>
      <c r="AL11" s="16"/>
      <c r="AM11" s="16">
        <v>0.24585869001173499</v>
      </c>
      <c r="AN11" s="16">
        <v>0.209283397406168</v>
      </c>
      <c r="AO11" s="16">
        <v>0.31754880558696602</v>
      </c>
      <c r="AP11" s="16"/>
      <c r="AQ11" s="16">
        <v>0.23897341998031699</v>
      </c>
      <c r="AR11" s="16">
        <v>0.224555498831183</v>
      </c>
      <c r="AS11" s="16">
        <v>0.16236197941050401</v>
      </c>
      <c r="AT11" s="16">
        <v>0.36176493200820597</v>
      </c>
      <c r="AU11" s="16">
        <v>0.35321979847138502</v>
      </c>
      <c r="AV11" s="16"/>
      <c r="AW11" s="16">
        <v>0.30603615348559599</v>
      </c>
      <c r="AX11" s="16">
        <v>0.23391187995395801</v>
      </c>
      <c r="AY11" s="16">
        <v>0.23391187995395801</v>
      </c>
      <c r="AZ11" s="16" t="s">
        <v>137</v>
      </c>
      <c r="BA11" s="16" t="s">
        <v>137</v>
      </c>
      <c r="BB11" s="16" t="s">
        <v>137</v>
      </c>
      <c r="BC11" s="16">
        <v>0.18529853697795701</v>
      </c>
      <c r="BD11" s="16">
        <v>0.16791004396266901</v>
      </c>
      <c r="BE11" s="16">
        <v>0.107859386520104</v>
      </c>
      <c r="BF11" s="16"/>
      <c r="BG11" s="16">
        <v>0.24340408359870699</v>
      </c>
      <c r="BH11" s="16">
        <v>0.152422326000553</v>
      </c>
      <c r="BI11" s="16">
        <v>0.26441888182086198</v>
      </c>
      <c r="BJ11" s="16">
        <v>0.25059925508724601</v>
      </c>
      <c r="BK11" s="16">
        <v>0.16530228664383001</v>
      </c>
      <c r="BL11" s="16">
        <v>0.20817542270491701</v>
      </c>
      <c r="BM11" s="16"/>
      <c r="BN11" s="16">
        <v>0.22115781061928999</v>
      </c>
      <c r="BO11" s="16">
        <v>0.26400575103535601</v>
      </c>
      <c r="BP11" s="16">
        <v>0.16564988025511199</v>
      </c>
      <c r="BQ11" s="16">
        <v>0.18823564378324401</v>
      </c>
      <c r="BR11" s="16">
        <v>0.31597221342312198</v>
      </c>
      <c r="BS11" s="16">
        <v>0.15973576812836601</v>
      </c>
      <c r="BT11" s="16"/>
      <c r="BU11" s="16">
        <v>0.242434797841411</v>
      </c>
      <c r="BV11" s="16">
        <v>0.21607106418894101</v>
      </c>
      <c r="BW11" s="16"/>
      <c r="BX11" s="16">
        <v>0.243759240213759</v>
      </c>
      <c r="BY11" s="16">
        <v>0.22558206918898499</v>
      </c>
      <c r="BZ11" s="16"/>
      <c r="CA11" s="16">
        <v>0.25769632858879299</v>
      </c>
      <c r="CB11" s="16">
        <v>0.204612854675261</v>
      </c>
    </row>
    <row r="12" spans="2:80" x14ac:dyDescent="0.35">
      <c r="B12" s="17" t="s">
        <v>336</v>
      </c>
      <c r="C12" s="16">
        <v>0.14269654150160099</v>
      </c>
      <c r="D12" s="16">
        <v>0.13704886136300101</v>
      </c>
      <c r="E12" s="16">
        <v>0.14745549177311701</v>
      </c>
      <c r="F12" s="16"/>
      <c r="G12" s="16">
        <v>0.22277837885161</v>
      </c>
      <c r="H12" s="16">
        <v>8.5308319951335101E-2</v>
      </c>
      <c r="I12" s="16">
        <v>0.15488979745692599</v>
      </c>
      <c r="J12" s="16"/>
      <c r="K12" s="16">
        <v>0.13549627397243</v>
      </c>
      <c r="L12" s="16">
        <v>0.16240799209690801</v>
      </c>
      <c r="M12" s="16">
        <v>0.184904972047016</v>
      </c>
      <c r="N12" s="16">
        <v>0.10947411067688401</v>
      </c>
      <c r="O12" s="16"/>
      <c r="P12" s="16">
        <v>5.3227312312269001E-2</v>
      </c>
      <c r="Q12" s="16">
        <v>0.18025278590527899</v>
      </c>
      <c r="R12" s="16">
        <v>0.15493819718459001</v>
      </c>
      <c r="S12" s="16">
        <v>8.89441379520131E-2</v>
      </c>
      <c r="T12" s="16">
        <v>0.10418316384988401</v>
      </c>
      <c r="U12" s="16">
        <v>0.16118172394518801</v>
      </c>
      <c r="V12" s="16">
        <v>0.140538109746841</v>
      </c>
      <c r="W12" s="16">
        <v>0.26795140769979298</v>
      </c>
      <c r="X12" s="16">
        <v>0.18310060681433399</v>
      </c>
      <c r="Y12" s="16">
        <v>0.213560150751294</v>
      </c>
      <c r="Z12" s="16">
        <v>6.6846147601995795E-2</v>
      </c>
      <c r="AA12" s="16">
        <v>0.22583637306315801</v>
      </c>
      <c r="AB12" s="16"/>
      <c r="AC12" s="16">
        <v>0.15011735204996601</v>
      </c>
      <c r="AD12" s="16">
        <v>0.13390459953770201</v>
      </c>
      <c r="AE12" s="16">
        <v>0.106480882376115</v>
      </c>
      <c r="AF12" s="16">
        <v>0.15963816110571</v>
      </c>
      <c r="AG12" s="16"/>
      <c r="AH12" s="16">
        <v>0.14144879152863199</v>
      </c>
      <c r="AI12" s="16">
        <v>0.13484745243995</v>
      </c>
      <c r="AJ12" s="16">
        <v>0.21848220569021401</v>
      </c>
      <c r="AK12" s="16">
        <v>9.4208852082115005E-2</v>
      </c>
      <c r="AL12" s="16"/>
      <c r="AM12" s="16">
        <v>0.13561211177780799</v>
      </c>
      <c r="AN12" s="16">
        <v>0.14926242065298501</v>
      </c>
      <c r="AO12" s="16">
        <v>0.11755104337637901</v>
      </c>
      <c r="AP12" s="16"/>
      <c r="AQ12" s="16">
        <v>0.13558087067083599</v>
      </c>
      <c r="AR12" s="16">
        <v>0.135173179518944</v>
      </c>
      <c r="AS12" s="16">
        <v>0.205419533740237</v>
      </c>
      <c r="AT12" s="16">
        <v>0.14023674379586801</v>
      </c>
      <c r="AU12" s="16">
        <v>0.116604998453206</v>
      </c>
      <c r="AV12" s="16"/>
      <c r="AW12" s="16">
        <v>9.9100952597256306E-2</v>
      </c>
      <c r="AX12" s="16">
        <v>0.183186408402157</v>
      </c>
      <c r="AY12" s="16">
        <v>0.183186408402157</v>
      </c>
      <c r="AZ12" s="16" t="s">
        <v>137</v>
      </c>
      <c r="BA12" s="16" t="s">
        <v>137</v>
      </c>
      <c r="BB12" s="16" t="s">
        <v>137</v>
      </c>
      <c r="BC12" s="16">
        <v>0.11734358342991399</v>
      </c>
      <c r="BD12" s="16">
        <v>0.15545660436459699</v>
      </c>
      <c r="BE12" s="16">
        <v>0.20488505783726699</v>
      </c>
      <c r="BF12" s="16"/>
      <c r="BG12" s="16">
        <v>0.14721329742553299</v>
      </c>
      <c r="BH12" s="16">
        <v>9.6342159545885001E-2</v>
      </c>
      <c r="BI12" s="16">
        <v>7.8319051072293394E-2</v>
      </c>
      <c r="BJ12" s="16">
        <v>0.119409675070002</v>
      </c>
      <c r="BK12" s="16">
        <v>0.24203039958118999</v>
      </c>
      <c r="BL12" s="16">
        <v>0</v>
      </c>
      <c r="BM12" s="16"/>
      <c r="BN12" s="16">
        <v>0.127275103102927</v>
      </c>
      <c r="BO12" s="16">
        <v>0.12522778386341499</v>
      </c>
      <c r="BP12" s="16">
        <v>0.20837098192874601</v>
      </c>
      <c r="BQ12" s="16">
        <v>0.13905118289611301</v>
      </c>
      <c r="BR12" s="16">
        <v>0.13816082521435499</v>
      </c>
      <c r="BS12" s="16">
        <v>0.206355636166557</v>
      </c>
      <c r="BT12" s="16"/>
      <c r="BU12" s="16">
        <v>0.13230387940493399</v>
      </c>
      <c r="BV12" s="16">
        <v>0.16936455955690999</v>
      </c>
      <c r="BW12" s="16"/>
      <c r="BX12" s="16">
        <v>0.110616139480677</v>
      </c>
      <c r="BY12" s="16">
        <v>0.177508623486273</v>
      </c>
      <c r="BZ12" s="16"/>
      <c r="CA12" s="16">
        <v>0.14721962427486099</v>
      </c>
      <c r="CB12" s="16">
        <v>0.13808932516359099</v>
      </c>
    </row>
    <row r="13" spans="2:80" x14ac:dyDescent="0.35">
      <c r="B13" s="17" t="s">
        <v>337</v>
      </c>
      <c r="C13" s="16">
        <v>0.314981074192695</v>
      </c>
      <c r="D13" s="16">
        <v>0.296145967007372</v>
      </c>
      <c r="E13" s="16">
        <v>0.33085225249137601</v>
      </c>
      <c r="F13" s="16"/>
      <c r="G13" s="16">
        <v>0.39841205642411298</v>
      </c>
      <c r="H13" s="16">
        <v>0.244874694838984</v>
      </c>
      <c r="I13" s="16">
        <v>0.33105692162469302</v>
      </c>
      <c r="J13" s="16"/>
      <c r="K13" s="16">
        <v>0.34411674256666602</v>
      </c>
      <c r="L13" s="16">
        <v>0.25870361679764498</v>
      </c>
      <c r="M13" s="16">
        <v>0.23617074516797201</v>
      </c>
      <c r="N13" s="16">
        <v>0.37392800031858198</v>
      </c>
      <c r="O13" s="16"/>
      <c r="P13" s="16">
        <v>0.27550010491559901</v>
      </c>
      <c r="Q13" s="16">
        <v>0.36052769833014298</v>
      </c>
      <c r="R13" s="16">
        <v>0.42557348208411</v>
      </c>
      <c r="S13" s="16">
        <v>0.29485972839959601</v>
      </c>
      <c r="T13" s="16">
        <v>0.20664491228742199</v>
      </c>
      <c r="U13" s="16">
        <v>0.455074152619307</v>
      </c>
      <c r="V13" s="16">
        <v>0.224793546264866</v>
      </c>
      <c r="W13" s="16">
        <v>0.22763300006066201</v>
      </c>
      <c r="X13" s="16">
        <v>0.30971371544887</v>
      </c>
      <c r="Y13" s="16">
        <v>0.23672622257595</v>
      </c>
      <c r="Z13" s="16">
        <v>0.40563467623660998</v>
      </c>
      <c r="AA13" s="16">
        <v>0.22899975679204099</v>
      </c>
      <c r="AB13" s="16"/>
      <c r="AC13" s="16">
        <v>0.300841747664781</v>
      </c>
      <c r="AD13" s="16">
        <v>0.30978350301155</v>
      </c>
      <c r="AE13" s="16">
        <v>0.35232554381071801</v>
      </c>
      <c r="AF13" s="16">
        <v>0.357499444055417</v>
      </c>
      <c r="AG13" s="16"/>
      <c r="AH13" s="16">
        <v>0.32425024721238999</v>
      </c>
      <c r="AI13" s="16">
        <v>0.29393579472137199</v>
      </c>
      <c r="AJ13" s="16">
        <v>0.25577454020669699</v>
      </c>
      <c r="AK13" s="16">
        <v>0.29429109876495901</v>
      </c>
      <c r="AL13" s="16"/>
      <c r="AM13" s="16">
        <v>0.33666719421031599</v>
      </c>
      <c r="AN13" s="16">
        <v>0.312980332550092</v>
      </c>
      <c r="AO13" s="16">
        <v>0.130366346200816</v>
      </c>
      <c r="AP13" s="16"/>
      <c r="AQ13" s="16">
        <v>0.34078077040219701</v>
      </c>
      <c r="AR13" s="16">
        <v>0.32558406456852801</v>
      </c>
      <c r="AS13" s="16">
        <v>0.27899457542585498</v>
      </c>
      <c r="AT13" s="16">
        <v>0.186688247119042</v>
      </c>
      <c r="AU13" s="16">
        <v>0.15158310679039</v>
      </c>
      <c r="AV13" s="16"/>
      <c r="AW13" s="16">
        <v>0.30218325587265499</v>
      </c>
      <c r="AX13" s="16">
        <v>0.33099961512757597</v>
      </c>
      <c r="AY13" s="16">
        <v>0.33099961512757597</v>
      </c>
      <c r="AZ13" s="16" t="s">
        <v>137</v>
      </c>
      <c r="BA13" s="16" t="s">
        <v>137</v>
      </c>
      <c r="BB13" s="16" t="s">
        <v>137</v>
      </c>
      <c r="BC13" s="16">
        <v>0.34321423750626701</v>
      </c>
      <c r="BD13" s="16">
        <v>0.46067578150020699</v>
      </c>
      <c r="BE13" s="16">
        <v>0.23983532773007399</v>
      </c>
      <c r="BF13" s="16"/>
      <c r="BG13" s="16">
        <v>0.30980127037182598</v>
      </c>
      <c r="BH13" s="16">
        <v>0.373596606641311</v>
      </c>
      <c r="BI13" s="16">
        <v>0.45813115902302998</v>
      </c>
      <c r="BJ13" s="16">
        <v>0.380827699196572</v>
      </c>
      <c r="BK13" s="16">
        <v>0.17769575245581001</v>
      </c>
      <c r="BL13" s="16">
        <v>0.194818292226448</v>
      </c>
      <c r="BM13" s="16"/>
      <c r="BN13" s="16">
        <v>0.34574796030270999</v>
      </c>
      <c r="BO13" s="16">
        <v>0.272912488110228</v>
      </c>
      <c r="BP13" s="16">
        <v>0.31150521612356802</v>
      </c>
      <c r="BQ13" s="16">
        <v>0.36921036182140099</v>
      </c>
      <c r="BR13" s="16">
        <v>0.34843585680218803</v>
      </c>
      <c r="BS13" s="16">
        <v>0.20003192383597901</v>
      </c>
      <c r="BT13" s="16"/>
      <c r="BU13" s="16">
        <v>0.34138313755164001</v>
      </c>
      <c r="BV13" s="16">
        <v>0.2472322437386</v>
      </c>
      <c r="BW13" s="16"/>
      <c r="BX13" s="16">
        <v>0.39178238693544798</v>
      </c>
      <c r="BY13" s="16">
        <v>0.23164004891541201</v>
      </c>
      <c r="BZ13" s="16"/>
      <c r="CA13" s="16">
        <v>0.287916925597339</v>
      </c>
      <c r="CB13" s="16">
        <v>0.34747788956571202</v>
      </c>
    </row>
    <row r="14" spans="2:80" x14ac:dyDescent="0.35">
      <c r="B14" s="17" t="s">
        <v>98</v>
      </c>
      <c r="C14" s="16">
        <v>2.07122085237193E-2</v>
      </c>
      <c r="D14" s="16">
        <v>1.53422951934453E-2</v>
      </c>
      <c r="E14" s="16">
        <v>2.5237101908964301E-2</v>
      </c>
      <c r="F14" s="16"/>
      <c r="G14" s="16">
        <v>3.7088423211111603E-2</v>
      </c>
      <c r="H14" s="16">
        <v>6.6963077233848003E-3</v>
      </c>
      <c r="I14" s="16">
        <v>2.39510333221571E-2</v>
      </c>
      <c r="J14" s="16"/>
      <c r="K14" s="16">
        <v>6.8263016247413696E-3</v>
      </c>
      <c r="L14" s="16">
        <v>1.9561318256446501E-2</v>
      </c>
      <c r="M14" s="16">
        <v>2.6677274087096501E-2</v>
      </c>
      <c r="N14" s="16">
        <v>3.9222448728227999E-2</v>
      </c>
      <c r="O14" s="16"/>
      <c r="P14" s="16">
        <v>5.5611136255280399E-2</v>
      </c>
      <c r="Q14" s="16">
        <v>0</v>
      </c>
      <c r="R14" s="16">
        <v>0</v>
      </c>
      <c r="S14" s="16">
        <v>4.63392292189247E-2</v>
      </c>
      <c r="T14" s="16">
        <v>5.2846516373065401E-2</v>
      </c>
      <c r="U14" s="16">
        <v>0</v>
      </c>
      <c r="V14" s="16">
        <v>4.0937142083388001E-2</v>
      </c>
      <c r="W14" s="16">
        <v>0</v>
      </c>
      <c r="X14" s="16">
        <v>0</v>
      </c>
      <c r="Y14" s="16">
        <v>0</v>
      </c>
      <c r="Z14" s="16">
        <v>3.3423073800997898E-2</v>
      </c>
      <c r="AA14" s="16">
        <v>0</v>
      </c>
      <c r="AB14" s="16"/>
      <c r="AC14" s="16">
        <v>2.9334750696667401E-2</v>
      </c>
      <c r="AD14" s="16">
        <v>1.24601602146889E-2</v>
      </c>
      <c r="AE14" s="16">
        <v>1.5332784988604201E-2</v>
      </c>
      <c r="AF14" s="16">
        <v>2.5710785600004699E-2</v>
      </c>
      <c r="AG14" s="16"/>
      <c r="AH14" s="16">
        <v>3.0546407811067301E-2</v>
      </c>
      <c r="AI14" s="16">
        <v>9.4192209527692201E-3</v>
      </c>
      <c r="AJ14" s="16">
        <v>0</v>
      </c>
      <c r="AK14" s="16">
        <v>0</v>
      </c>
      <c r="AL14" s="16"/>
      <c r="AM14" s="16">
        <v>2.48275936349385E-2</v>
      </c>
      <c r="AN14" s="16">
        <v>1.42503118447329E-2</v>
      </c>
      <c r="AO14" s="16">
        <v>2.9339895009159699E-2</v>
      </c>
      <c r="AP14" s="16"/>
      <c r="AQ14" s="16">
        <v>2.7499522659554802E-2</v>
      </c>
      <c r="AR14" s="16">
        <v>0</v>
      </c>
      <c r="AS14" s="16">
        <v>1.79695122013366E-2</v>
      </c>
      <c r="AT14" s="16">
        <v>0</v>
      </c>
      <c r="AU14" s="16">
        <v>0</v>
      </c>
      <c r="AV14" s="16"/>
      <c r="AW14" s="16">
        <v>6.0514416678454697E-2</v>
      </c>
      <c r="AX14" s="16">
        <v>1.66497374709101E-2</v>
      </c>
      <c r="AY14" s="16">
        <v>1.66497374709101E-2</v>
      </c>
      <c r="AZ14" s="16" t="s">
        <v>137</v>
      </c>
      <c r="BA14" s="16" t="s">
        <v>137</v>
      </c>
      <c r="BB14" s="16" t="s">
        <v>137</v>
      </c>
      <c r="BC14" s="16">
        <v>0</v>
      </c>
      <c r="BD14" s="16">
        <v>0</v>
      </c>
      <c r="BE14" s="16">
        <v>0</v>
      </c>
      <c r="BF14" s="16"/>
      <c r="BG14" s="16">
        <v>2.2147910475023399E-2</v>
      </c>
      <c r="BH14" s="16">
        <v>3.1655031308687402E-2</v>
      </c>
      <c r="BI14" s="16">
        <v>0</v>
      </c>
      <c r="BJ14" s="16">
        <v>2.5894734859079799E-2</v>
      </c>
      <c r="BK14" s="16">
        <v>0</v>
      </c>
      <c r="BL14" s="16">
        <v>0</v>
      </c>
      <c r="BM14" s="16"/>
      <c r="BN14" s="16">
        <v>0</v>
      </c>
      <c r="BO14" s="16">
        <v>4.2127543533385797E-2</v>
      </c>
      <c r="BP14" s="16">
        <v>2.1229788221888E-2</v>
      </c>
      <c r="BQ14" s="16">
        <v>1.4711115312802499E-2</v>
      </c>
      <c r="BR14" s="16">
        <v>9.8802904303784203E-3</v>
      </c>
      <c r="BS14" s="16">
        <v>0</v>
      </c>
      <c r="BT14" s="16"/>
      <c r="BU14" s="16">
        <v>2.17620309228253E-2</v>
      </c>
      <c r="BV14" s="16">
        <v>1.8018319081936698E-2</v>
      </c>
      <c r="BW14" s="16"/>
      <c r="BX14" s="16">
        <v>2.12086185064429E-2</v>
      </c>
      <c r="BY14" s="16">
        <v>2.0173528709005299E-2</v>
      </c>
      <c r="BZ14" s="16"/>
      <c r="CA14" s="16">
        <v>1.7213022369442599E-2</v>
      </c>
      <c r="CB14" s="16">
        <v>2.5298721278519801E-2</v>
      </c>
    </row>
    <row r="15" spans="2:80" x14ac:dyDescent="0.35">
      <c r="B15" s="17" t="s">
        <v>338</v>
      </c>
      <c r="C15" s="19">
        <v>0.286568371656099</v>
      </c>
      <c r="D15" s="19">
        <v>0.33115813740107197</v>
      </c>
      <c r="E15" s="19">
        <v>0.24899533766846199</v>
      </c>
      <c r="F15" s="19"/>
      <c r="G15" s="19">
        <v>0.196664489132169</v>
      </c>
      <c r="H15" s="19">
        <v>0.44499926402935502</v>
      </c>
      <c r="I15" s="19">
        <v>0.24215274948131299</v>
      </c>
      <c r="J15" s="19"/>
      <c r="K15" s="19">
        <v>0.29728927196995603</v>
      </c>
      <c r="L15" s="19">
        <v>0.30262244023107499</v>
      </c>
      <c r="M15" s="19">
        <v>0.25809002091047101</v>
      </c>
      <c r="N15" s="19">
        <v>0.26914751325521802</v>
      </c>
      <c r="O15" s="19"/>
      <c r="P15" s="19">
        <v>0.36307038846013301</v>
      </c>
      <c r="Q15" s="19">
        <v>0.25093011835937301</v>
      </c>
      <c r="R15" s="19">
        <v>0.27114175272364299</v>
      </c>
      <c r="S15" s="19">
        <v>0.33767311082286</v>
      </c>
      <c r="T15" s="19">
        <v>0.25016804150799898</v>
      </c>
      <c r="U15" s="19">
        <v>0.23957421050727001</v>
      </c>
      <c r="V15" s="19">
        <v>0.32459181432446699</v>
      </c>
      <c r="W15" s="19">
        <v>0.31406589934136098</v>
      </c>
      <c r="X15" s="19">
        <v>0.24386453017656701</v>
      </c>
      <c r="Y15" s="19">
        <v>0.30722366528753797</v>
      </c>
      <c r="Z15" s="19">
        <v>0.21281833153382901</v>
      </c>
      <c r="AA15" s="19">
        <v>0.32296793571725302</v>
      </c>
      <c r="AB15" s="19"/>
      <c r="AC15" s="19">
        <v>0.29002650516393103</v>
      </c>
      <c r="AD15" s="19">
        <v>0.28882611295414101</v>
      </c>
      <c r="AE15" s="19">
        <v>0.32513952371448901</v>
      </c>
      <c r="AF15" s="19">
        <v>0.30300984040414902</v>
      </c>
      <c r="AG15" s="19"/>
      <c r="AH15" s="19">
        <v>0.24887722294572601</v>
      </c>
      <c r="AI15" s="19">
        <v>0.357399421492056</v>
      </c>
      <c r="AJ15" s="19">
        <v>0.34331975910607798</v>
      </c>
      <c r="AK15" s="19">
        <v>0.42085093112431698</v>
      </c>
      <c r="AL15" s="19"/>
      <c r="AM15" s="19">
        <v>0.25703441036520303</v>
      </c>
      <c r="AN15" s="19">
        <v>0.314223537546023</v>
      </c>
      <c r="AO15" s="19">
        <v>0.40519390982667902</v>
      </c>
      <c r="AP15" s="19"/>
      <c r="AQ15" s="19">
        <v>0.25716541628709499</v>
      </c>
      <c r="AR15" s="19">
        <v>0.31468725708134498</v>
      </c>
      <c r="AS15" s="19">
        <v>0.33525439922206801</v>
      </c>
      <c r="AT15" s="19">
        <v>0.31131007707688402</v>
      </c>
      <c r="AU15" s="19">
        <v>0.378592096285019</v>
      </c>
      <c r="AV15" s="19"/>
      <c r="AW15" s="19">
        <v>0.23216522136603801</v>
      </c>
      <c r="AX15" s="19">
        <v>0.23525235904539901</v>
      </c>
      <c r="AY15" s="19">
        <v>0.23525235904539901</v>
      </c>
      <c r="AZ15" s="19" t="s">
        <v>137</v>
      </c>
      <c r="BA15" s="19" t="s">
        <v>137</v>
      </c>
      <c r="BB15" s="19" t="s">
        <v>137</v>
      </c>
      <c r="BC15" s="19">
        <v>0.35414364208586102</v>
      </c>
      <c r="BD15" s="19">
        <v>0.21595757017252701</v>
      </c>
      <c r="BE15" s="19">
        <v>0.44742022791255398</v>
      </c>
      <c r="BF15" s="19"/>
      <c r="BG15" s="19">
        <v>0.27743343812891003</v>
      </c>
      <c r="BH15" s="19">
        <v>0.34598387650356299</v>
      </c>
      <c r="BI15" s="19">
        <v>0.19913090808381401</v>
      </c>
      <c r="BJ15" s="19">
        <v>0.22326863578709999</v>
      </c>
      <c r="BK15" s="19">
        <v>0.41497156131917001</v>
      </c>
      <c r="BL15" s="19">
        <v>0.59700628506863596</v>
      </c>
      <c r="BM15" s="19"/>
      <c r="BN15" s="19">
        <v>0.30581912597507199</v>
      </c>
      <c r="BO15" s="19">
        <v>0.29572643345761501</v>
      </c>
      <c r="BP15" s="19">
        <v>0.29324413347068601</v>
      </c>
      <c r="BQ15" s="19">
        <v>0.28879169618643902</v>
      </c>
      <c r="BR15" s="19">
        <v>0.187550814129957</v>
      </c>
      <c r="BS15" s="19">
        <v>0.43387667186909901</v>
      </c>
      <c r="BT15" s="19"/>
      <c r="BU15" s="19">
        <v>0.26211615427918999</v>
      </c>
      <c r="BV15" s="19">
        <v>0.34931381343361201</v>
      </c>
      <c r="BW15" s="19"/>
      <c r="BX15" s="19">
        <v>0.23263361486367401</v>
      </c>
      <c r="BY15" s="19">
        <v>0.34509572970032498</v>
      </c>
      <c r="BZ15" s="19"/>
      <c r="CA15" s="19">
        <v>0.28995409916956399</v>
      </c>
      <c r="CB15" s="19">
        <v>0.28452120931691599</v>
      </c>
    </row>
    <row r="16" spans="2:80" x14ac:dyDescent="0.35">
      <c r="B16" s="17" t="s">
        <v>339</v>
      </c>
      <c r="C16" s="19">
        <v>0.45767761569429499</v>
      </c>
      <c r="D16" s="19">
        <v>0.43319482837037299</v>
      </c>
      <c r="E16" s="19">
        <v>0.47830774426449302</v>
      </c>
      <c r="F16" s="19"/>
      <c r="G16" s="19">
        <v>0.62119043527572204</v>
      </c>
      <c r="H16" s="19">
        <v>0.33018301479031897</v>
      </c>
      <c r="I16" s="19">
        <v>0.48594671908161802</v>
      </c>
      <c r="J16" s="19"/>
      <c r="K16" s="19">
        <v>0.47961301653909499</v>
      </c>
      <c r="L16" s="19">
        <v>0.42111160889455201</v>
      </c>
      <c r="M16" s="19">
        <v>0.42107571721498899</v>
      </c>
      <c r="N16" s="19">
        <v>0.48340211099546598</v>
      </c>
      <c r="O16" s="19"/>
      <c r="P16" s="19">
        <v>0.32872741722786802</v>
      </c>
      <c r="Q16" s="19">
        <v>0.54078048423542102</v>
      </c>
      <c r="R16" s="19">
        <v>0.58051167926869995</v>
      </c>
      <c r="S16" s="19">
        <v>0.38380386635160901</v>
      </c>
      <c r="T16" s="19">
        <v>0.31082807613730601</v>
      </c>
      <c r="U16" s="19">
        <v>0.61625587656449599</v>
      </c>
      <c r="V16" s="19">
        <v>0.36533165601170697</v>
      </c>
      <c r="W16" s="19">
        <v>0.49558440776045498</v>
      </c>
      <c r="X16" s="19">
        <v>0.49281432226320299</v>
      </c>
      <c r="Y16" s="19">
        <v>0.45028637332724503</v>
      </c>
      <c r="Z16" s="19">
        <v>0.47248082383860601</v>
      </c>
      <c r="AA16" s="19">
        <v>0.454836129855199</v>
      </c>
      <c r="AB16" s="19"/>
      <c r="AC16" s="19">
        <v>0.45095909971474701</v>
      </c>
      <c r="AD16" s="19">
        <v>0.44368810254925201</v>
      </c>
      <c r="AE16" s="19">
        <v>0.45880642618683298</v>
      </c>
      <c r="AF16" s="19">
        <v>0.51713760516112794</v>
      </c>
      <c r="AG16" s="19"/>
      <c r="AH16" s="19">
        <v>0.46569903874102198</v>
      </c>
      <c r="AI16" s="19">
        <v>0.42878324716132199</v>
      </c>
      <c r="AJ16" s="19">
        <v>0.47425674589691003</v>
      </c>
      <c r="AK16" s="19">
        <v>0.388499950847074</v>
      </c>
      <c r="AL16" s="19"/>
      <c r="AM16" s="19">
        <v>0.47227930598812401</v>
      </c>
      <c r="AN16" s="19">
        <v>0.46224275320307701</v>
      </c>
      <c r="AO16" s="19">
        <v>0.247917389577195</v>
      </c>
      <c r="AP16" s="19"/>
      <c r="AQ16" s="19">
        <v>0.47636164107303203</v>
      </c>
      <c r="AR16" s="19">
        <v>0.46075724408747298</v>
      </c>
      <c r="AS16" s="19">
        <v>0.48441410916609201</v>
      </c>
      <c r="AT16" s="19">
        <v>0.32692499091491001</v>
      </c>
      <c r="AU16" s="19">
        <v>0.26818810524359499</v>
      </c>
      <c r="AV16" s="19"/>
      <c r="AW16" s="19">
        <v>0.40128420846991097</v>
      </c>
      <c r="AX16" s="19">
        <v>0.51418602352973297</v>
      </c>
      <c r="AY16" s="19">
        <v>0.51418602352973297</v>
      </c>
      <c r="AZ16" s="19" t="s">
        <v>137</v>
      </c>
      <c r="BA16" s="19" t="s">
        <v>137</v>
      </c>
      <c r="BB16" s="19" t="s">
        <v>137</v>
      </c>
      <c r="BC16" s="19">
        <v>0.46055782093618097</v>
      </c>
      <c r="BD16" s="19">
        <v>0.61613238586480401</v>
      </c>
      <c r="BE16" s="19">
        <v>0.444720385567342</v>
      </c>
      <c r="BF16" s="19"/>
      <c r="BG16" s="19">
        <v>0.45701456779735899</v>
      </c>
      <c r="BH16" s="19">
        <v>0.46993876618719599</v>
      </c>
      <c r="BI16" s="19">
        <v>0.53645021009532401</v>
      </c>
      <c r="BJ16" s="19">
        <v>0.500237374266574</v>
      </c>
      <c r="BK16" s="19">
        <v>0.41972615203699998</v>
      </c>
      <c r="BL16" s="19">
        <v>0.194818292226448</v>
      </c>
      <c r="BM16" s="19"/>
      <c r="BN16" s="19">
        <v>0.47302306340563799</v>
      </c>
      <c r="BO16" s="19">
        <v>0.39814027197364299</v>
      </c>
      <c r="BP16" s="19">
        <v>0.519876198052315</v>
      </c>
      <c r="BQ16" s="19">
        <v>0.50826154471751395</v>
      </c>
      <c r="BR16" s="19">
        <v>0.48659668201654299</v>
      </c>
      <c r="BS16" s="19">
        <v>0.40638756000253601</v>
      </c>
      <c r="BT16" s="19"/>
      <c r="BU16" s="19">
        <v>0.473687016956574</v>
      </c>
      <c r="BV16" s="19">
        <v>0.41659680329551002</v>
      </c>
      <c r="BW16" s="19"/>
      <c r="BX16" s="19">
        <v>0.50239852641612504</v>
      </c>
      <c r="BY16" s="19">
        <v>0.40914867240168501</v>
      </c>
      <c r="BZ16" s="19"/>
      <c r="CA16" s="19">
        <v>0.43513654987220002</v>
      </c>
      <c r="CB16" s="19">
        <v>0.48556721472930298</v>
      </c>
    </row>
    <row r="17" spans="2:80" x14ac:dyDescent="0.35">
      <c r="B17" s="17" t="s">
        <v>110</v>
      </c>
      <c r="C17" s="20">
        <v>-0.171109244038196</v>
      </c>
      <c r="D17" s="20">
        <v>-0.102036690969302</v>
      </c>
      <c r="E17" s="20">
        <v>-0.229312406596031</v>
      </c>
      <c r="F17" s="20"/>
      <c r="G17" s="20">
        <v>-0.42452594614355299</v>
      </c>
      <c r="H17" s="20">
        <v>0.114816249239035</v>
      </c>
      <c r="I17" s="20">
        <v>-0.243793969600305</v>
      </c>
      <c r="J17" s="20"/>
      <c r="K17" s="20">
        <v>-0.182323744569139</v>
      </c>
      <c r="L17" s="20">
        <v>-0.118489168663477</v>
      </c>
      <c r="M17" s="20">
        <v>-0.16298569630451801</v>
      </c>
      <c r="N17" s="20">
        <v>-0.21425459774024799</v>
      </c>
      <c r="O17" s="20"/>
      <c r="P17" s="20">
        <v>3.4342971232264097E-2</v>
      </c>
      <c r="Q17" s="20">
        <v>-0.28985036587604901</v>
      </c>
      <c r="R17" s="20">
        <v>-0.30936992654505602</v>
      </c>
      <c r="S17" s="20">
        <v>-4.61307555287492E-2</v>
      </c>
      <c r="T17" s="20">
        <v>-6.06600346293069E-2</v>
      </c>
      <c r="U17" s="20">
        <v>-0.37668166605722597</v>
      </c>
      <c r="V17" s="20">
        <v>-4.0739841687240902E-2</v>
      </c>
      <c r="W17" s="20">
        <v>-0.181518508419094</v>
      </c>
      <c r="X17" s="20">
        <v>-0.24894979208663701</v>
      </c>
      <c r="Y17" s="20">
        <v>-0.143062708039706</v>
      </c>
      <c r="Z17" s="20">
        <v>-0.259662492304776</v>
      </c>
      <c r="AA17" s="20">
        <v>-0.13186819413794601</v>
      </c>
      <c r="AB17" s="20"/>
      <c r="AC17" s="20">
        <v>-0.16093259455081599</v>
      </c>
      <c r="AD17" s="20">
        <v>-0.15486198959511099</v>
      </c>
      <c r="AE17" s="20">
        <v>-0.133666902472344</v>
      </c>
      <c r="AF17" s="20">
        <v>-0.21412776475697801</v>
      </c>
      <c r="AG17" s="20"/>
      <c r="AH17" s="20">
        <v>-0.216821815795297</v>
      </c>
      <c r="AI17" s="20">
        <v>-7.1383825669266196E-2</v>
      </c>
      <c r="AJ17" s="20">
        <v>-0.13093698679083199</v>
      </c>
      <c r="AK17" s="20">
        <v>3.2350980277243403E-2</v>
      </c>
      <c r="AL17" s="20"/>
      <c r="AM17" s="20">
        <v>-0.21524489562292101</v>
      </c>
      <c r="AN17" s="20">
        <v>-0.148019215657054</v>
      </c>
      <c r="AO17" s="20">
        <v>0.15727652024948399</v>
      </c>
      <c r="AP17" s="20"/>
      <c r="AQ17" s="20">
        <v>-0.219196224785937</v>
      </c>
      <c r="AR17" s="20">
        <v>-0.146069987006128</v>
      </c>
      <c r="AS17" s="20">
        <v>-0.149159709944024</v>
      </c>
      <c r="AT17" s="20">
        <v>-1.56149138380268E-2</v>
      </c>
      <c r="AU17" s="20">
        <v>0.110403991041424</v>
      </c>
      <c r="AV17" s="20"/>
      <c r="AW17" s="20">
        <v>-0.16911898710387299</v>
      </c>
      <c r="AX17" s="20">
        <v>-0.27893366448433399</v>
      </c>
      <c r="AY17" s="20">
        <v>-0.27893366448433399</v>
      </c>
      <c r="AZ17" s="20" t="s">
        <v>137</v>
      </c>
      <c r="BA17" s="20" t="s">
        <v>137</v>
      </c>
      <c r="BB17" s="20" t="s">
        <v>137</v>
      </c>
      <c r="BC17" s="20">
        <v>-0.10641417885031999</v>
      </c>
      <c r="BD17" s="20">
        <v>-0.40017481569227797</v>
      </c>
      <c r="BE17" s="20">
        <v>2.6998423452124802E-3</v>
      </c>
      <c r="BF17" s="20"/>
      <c r="BG17" s="20">
        <v>-0.179581129668449</v>
      </c>
      <c r="BH17" s="20">
        <v>-0.123954889683633</v>
      </c>
      <c r="BI17" s="20">
        <v>-0.33731930201151</v>
      </c>
      <c r="BJ17" s="20">
        <v>-0.27696873847947401</v>
      </c>
      <c r="BK17" s="20">
        <v>-4.7545907178299703E-3</v>
      </c>
      <c r="BL17" s="20">
        <v>0.40218799284218798</v>
      </c>
      <c r="BM17" s="20"/>
      <c r="BN17" s="20">
        <v>-0.167203937430566</v>
      </c>
      <c r="BO17" s="20">
        <v>-0.10241383851602801</v>
      </c>
      <c r="BP17" s="20">
        <v>-0.22663206458162899</v>
      </c>
      <c r="BQ17" s="20">
        <v>-0.21946984853107501</v>
      </c>
      <c r="BR17" s="20">
        <v>-0.29904586788658599</v>
      </c>
      <c r="BS17" s="20">
        <v>2.74891118665632E-2</v>
      </c>
      <c r="BT17" s="20"/>
      <c r="BU17" s="20">
        <v>-0.21157086267738401</v>
      </c>
      <c r="BV17" s="20">
        <v>-6.7282989861897402E-2</v>
      </c>
      <c r="BW17" s="20"/>
      <c r="BX17" s="20">
        <v>-0.26976491155245103</v>
      </c>
      <c r="BY17" s="20">
        <v>-6.4052942701360402E-2</v>
      </c>
      <c r="BZ17" s="20"/>
      <c r="CA17" s="20">
        <v>-0.145182450702636</v>
      </c>
      <c r="CB17" s="20">
        <v>-0.20104600541238599</v>
      </c>
    </row>
    <row r="18" spans="2:80" x14ac:dyDescent="0.35">
      <c r="B18" s="15" t="s">
        <v>501</v>
      </c>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B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349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333</v>
      </c>
      <c r="C9" s="16">
        <v>8.8604049848254596E-2</v>
      </c>
      <c r="D9" s="16">
        <v>0.10488071002351</v>
      </c>
      <c r="E9" s="16">
        <v>7.4888716391068699E-2</v>
      </c>
      <c r="F9" s="16"/>
      <c r="G9" s="16">
        <v>0.106964612341564</v>
      </c>
      <c r="H9" s="16">
        <v>0.16822457052173601</v>
      </c>
      <c r="I9" s="16">
        <v>6.10734854487529E-2</v>
      </c>
      <c r="J9" s="16"/>
      <c r="K9" s="16">
        <v>7.1378275368616406E-2</v>
      </c>
      <c r="L9" s="16">
        <v>9.5214496518594802E-2</v>
      </c>
      <c r="M9" s="16">
        <v>6.3297613732874902E-2</v>
      </c>
      <c r="N9" s="16">
        <v>0.11958615587008301</v>
      </c>
      <c r="O9" s="16"/>
      <c r="P9" s="16">
        <v>8.5815190453104595E-2</v>
      </c>
      <c r="Q9" s="16">
        <v>0.135564859156518</v>
      </c>
      <c r="R9" s="16">
        <v>7.6858425357641202E-2</v>
      </c>
      <c r="S9" s="16">
        <v>5.6798323690557803E-2</v>
      </c>
      <c r="T9" s="16">
        <v>7.1735411229772394E-2</v>
      </c>
      <c r="U9" s="16">
        <v>4.0892047007971603E-2</v>
      </c>
      <c r="V9" s="16">
        <v>6.2772953127734399E-2</v>
      </c>
      <c r="W9" s="16">
        <v>8.5048269023009604E-2</v>
      </c>
      <c r="X9" s="16">
        <v>6.0125403963240003E-2</v>
      </c>
      <c r="Y9" s="16">
        <v>0.17657603685530701</v>
      </c>
      <c r="Z9" s="16">
        <v>0.180240415332481</v>
      </c>
      <c r="AA9" s="16">
        <v>0</v>
      </c>
      <c r="AB9" s="16"/>
      <c r="AC9" s="16">
        <v>0.10952387748077599</v>
      </c>
      <c r="AD9" s="16">
        <v>9.5827283932358898E-2</v>
      </c>
      <c r="AE9" s="16">
        <v>4.5508330094797697E-2</v>
      </c>
      <c r="AF9" s="16">
        <v>6.3422543965844999E-2</v>
      </c>
      <c r="AG9" s="16"/>
      <c r="AH9" s="16">
        <v>8.7798767305485304E-2</v>
      </c>
      <c r="AI9" s="16">
        <v>7.1281896014689899E-2</v>
      </c>
      <c r="AJ9" s="16">
        <v>0.131057477646711</v>
      </c>
      <c r="AK9" s="16">
        <v>0.17466211295658701</v>
      </c>
      <c r="AL9" s="16"/>
      <c r="AM9" s="16">
        <v>0.112096451306628</v>
      </c>
      <c r="AN9" s="16">
        <v>5.7827310385647201E-2</v>
      </c>
      <c r="AO9" s="16">
        <v>8.7884759714911997E-2</v>
      </c>
      <c r="AP9" s="16"/>
      <c r="AQ9" s="16">
        <v>8.6798925880143499E-2</v>
      </c>
      <c r="AR9" s="16">
        <v>7.6864559510907704E-2</v>
      </c>
      <c r="AS9" s="16">
        <v>7.6378552779589895E-2</v>
      </c>
      <c r="AT9" s="16">
        <v>0</v>
      </c>
      <c r="AU9" s="16">
        <v>0.123472960562133</v>
      </c>
      <c r="AV9" s="16"/>
      <c r="AW9" s="16">
        <v>8.0436817342700098E-2</v>
      </c>
      <c r="AX9" s="16">
        <v>6.4764532069127495E-2</v>
      </c>
      <c r="AY9" s="16">
        <v>6.4764532069127495E-2</v>
      </c>
      <c r="AZ9" s="16" t="s">
        <v>137</v>
      </c>
      <c r="BA9" s="16" t="s">
        <v>137</v>
      </c>
      <c r="BB9" s="16" t="s">
        <v>137</v>
      </c>
      <c r="BC9" s="16">
        <v>4.5777148790132498E-2</v>
      </c>
      <c r="BD9" s="16">
        <v>0.145824915157518</v>
      </c>
      <c r="BE9" s="16">
        <v>0.22186887334531699</v>
      </c>
      <c r="BF9" s="16"/>
      <c r="BG9" s="16">
        <v>7.5341915810287596E-2</v>
      </c>
      <c r="BH9" s="16">
        <v>0.20226279127022301</v>
      </c>
      <c r="BI9" s="16">
        <v>0.115057813578312</v>
      </c>
      <c r="BJ9" s="16">
        <v>0.12777637861740701</v>
      </c>
      <c r="BK9" s="16">
        <v>8.57509649019427E-2</v>
      </c>
      <c r="BL9" s="16">
        <v>0</v>
      </c>
      <c r="BM9" s="16"/>
      <c r="BN9" s="16">
        <v>6.3974734920890994E-2</v>
      </c>
      <c r="BO9" s="16">
        <v>8.7239000188071097E-2</v>
      </c>
      <c r="BP9" s="16">
        <v>5.7230927579649198E-2</v>
      </c>
      <c r="BQ9" s="16">
        <v>0.126713216758781</v>
      </c>
      <c r="BR9" s="16">
        <v>8.6674889923033502E-2</v>
      </c>
      <c r="BS9" s="16">
        <v>5.04514320347881E-2</v>
      </c>
      <c r="BT9" s="16"/>
      <c r="BU9" s="16">
        <v>8.7485580187849396E-2</v>
      </c>
      <c r="BV9" s="16">
        <v>9.1474091115887807E-2</v>
      </c>
      <c r="BW9" s="16"/>
      <c r="BX9" s="16">
        <v>6.7706966261519605E-2</v>
      </c>
      <c r="BY9" s="16">
        <v>0.111280542075113</v>
      </c>
      <c r="BZ9" s="16"/>
      <c r="CA9" s="16">
        <v>9.2325732390214701E-2</v>
      </c>
      <c r="CB9" s="16">
        <v>8.0975515673775894E-2</v>
      </c>
    </row>
    <row r="10" spans="2:80" x14ac:dyDescent="0.35">
      <c r="B10" s="17" t="s">
        <v>334</v>
      </c>
      <c r="C10" s="16">
        <v>0.12912018854253199</v>
      </c>
      <c r="D10" s="16">
        <v>0.15768289429073501</v>
      </c>
      <c r="E10" s="16">
        <v>0.10505216540031299</v>
      </c>
      <c r="F10" s="16"/>
      <c r="G10" s="16">
        <v>0.22458015852892499</v>
      </c>
      <c r="H10" s="16">
        <v>0.117375729887191</v>
      </c>
      <c r="I10" s="16">
        <v>0.125133280560765</v>
      </c>
      <c r="J10" s="16"/>
      <c r="K10" s="16">
        <v>0.10860153611211899</v>
      </c>
      <c r="L10" s="16">
        <v>0.14318863901633899</v>
      </c>
      <c r="M10" s="16">
        <v>0.155789546774904</v>
      </c>
      <c r="N10" s="16">
        <v>0.12966134530335899</v>
      </c>
      <c r="O10" s="16"/>
      <c r="P10" s="16">
        <v>0.14738321173654301</v>
      </c>
      <c r="Q10" s="16">
        <v>0.123045509476864</v>
      </c>
      <c r="R10" s="16">
        <v>0.14379881352156501</v>
      </c>
      <c r="S10" s="16">
        <v>0.15898173051284201</v>
      </c>
      <c r="T10" s="16">
        <v>0.15133577350806601</v>
      </c>
      <c r="U10" s="16">
        <v>0.178582551659796</v>
      </c>
      <c r="V10" s="16">
        <v>4.3671622088692699E-2</v>
      </c>
      <c r="W10" s="16">
        <v>8.9808733635963006E-2</v>
      </c>
      <c r="X10" s="16">
        <v>0.131074050156576</v>
      </c>
      <c r="Y10" s="16">
        <v>9.2743628065970099E-2</v>
      </c>
      <c r="Z10" s="16">
        <v>0.15288578692993701</v>
      </c>
      <c r="AA10" s="16">
        <v>0</v>
      </c>
      <c r="AB10" s="16"/>
      <c r="AC10" s="16">
        <v>0.12552514177052199</v>
      </c>
      <c r="AD10" s="16">
        <v>0.13172868739935301</v>
      </c>
      <c r="AE10" s="16">
        <v>0.144961646196403</v>
      </c>
      <c r="AF10" s="16">
        <v>0.118911945129998</v>
      </c>
      <c r="AG10" s="16"/>
      <c r="AH10" s="16">
        <v>0.12325899928312301</v>
      </c>
      <c r="AI10" s="16">
        <v>0.111997377886717</v>
      </c>
      <c r="AJ10" s="16">
        <v>0.233019397303901</v>
      </c>
      <c r="AK10" s="16">
        <v>0.104642191554319</v>
      </c>
      <c r="AL10" s="16"/>
      <c r="AM10" s="16">
        <v>0.15183271608719501</v>
      </c>
      <c r="AN10" s="16">
        <v>9.3485347750572698E-2</v>
      </c>
      <c r="AO10" s="16">
        <v>0.1789169541815</v>
      </c>
      <c r="AP10" s="16"/>
      <c r="AQ10" s="16">
        <v>0.13453914755931301</v>
      </c>
      <c r="AR10" s="16">
        <v>5.23636269899777E-2</v>
      </c>
      <c r="AS10" s="16">
        <v>0.13709692443597099</v>
      </c>
      <c r="AT10" s="16">
        <v>0.38828775965553902</v>
      </c>
      <c r="AU10" s="16">
        <v>0.21316661806020401</v>
      </c>
      <c r="AV10" s="16"/>
      <c r="AW10" s="16">
        <v>0.134815262576016</v>
      </c>
      <c r="AX10" s="16">
        <v>0.107306409397634</v>
      </c>
      <c r="AY10" s="16">
        <v>0.107306409397634</v>
      </c>
      <c r="AZ10" s="16" t="s">
        <v>137</v>
      </c>
      <c r="BA10" s="16" t="s">
        <v>137</v>
      </c>
      <c r="BB10" s="16" t="s">
        <v>137</v>
      </c>
      <c r="BC10" s="16">
        <v>0.15095966073338801</v>
      </c>
      <c r="BD10" s="16">
        <v>0.24146571556841101</v>
      </c>
      <c r="BE10" s="16">
        <v>0.21084422430881999</v>
      </c>
      <c r="BF10" s="16"/>
      <c r="BG10" s="16">
        <v>0.13500840097835101</v>
      </c>
      <c r="BH10" s="16">
        <v>9.3049411826734596E-2</v>
      </c>
      <c r="BI10" s="16">
        <v>4.0010257465679697E-2</v>
      </c>
      <c r="BJ10" s="16">
        <v>0.137119293754666</v>
      </c>
      <c r="BK10" s="16">
        <v>0.17292956961381301</v>
      </c>
      <c r="BL10" s="16">
        <v>0</v>
      </c>
      <c r="BM10" s="16"/>
      <c r="BN10" s="16">
        <v>0.15584317028779801</v>
      </c>
      <c r="BO10" s="16">
        <v>0.119284178310196</v>
      </c>
      <c r="BP10" s="16">
        <v>0.129021737969963</v>
      </c>
      <c r="BQ10" s="16">
        <v>0.112691856417308</v>
      </c>
      <c r="BR10" s="16">
        <v>0.15386296161270499</v>
      </c>
      <c r="BS10" s="16">
        <v>0.10327344892160201</v>
      </c>
      <c r="BT10" s="16"/>
      <c r="BU10" s="16">
        <v>0.10811056455173799</v>
      </c>
      <c r="BV10" s="16">
        <v>0.18303178758330599</v>
      </c>
      <c r="BW10" s="16"/>
      <c r="BX10" s="16">
        <v>8.8030873870317702E-2</v>
      </c>
      <c r="BY10" s="16">
        <v>0.17370830156337799</v>
      </c>
      <c r="BZ10" s="16"/>
      <c r="CA10" s="16">
        <v>0.124280724171986</v>
      </c>
      <c r="CB10" s="16">
        <v>0.13624685639254899</v>
      </c>
    </row>
    <row r="11" spans="2:80" x14ac:dyDescent="0.35">
      <c r="B11" s="17" t="s">
        <v>335</v>
      </c>
      <c r="C11" s="16">
        <v>0.24218614662280399</v>
      </c>
      <c r="D11" s="16">
        <v>0.21308607889023301</v>
      </c>
      <c r="E11" s="16">
        <v>0.26670697142847499</v>
      </c>
      <c r="F11" s="16"/>
      <c r="G11" s="16">
        <v>0.24827253405423499</v>
      </c>
      <c r="H11" s="16">
        <v>0.23565605475840901</v>
      </c>
      <c r="I11" s="16">
        <v>0.24382166116499501</v>
      </c>
      <c r="J11" s="16"/>
      <c r="K11" s="16">
        <v>0.20607037235989201</v>
      </c>
      <c r="L11" s="16">
        <v>0.25854491696291898</v>
      </c>
      <c r="M11" s="16">
        <v>0.23832581130318001</v>
      </c>
      <c r="N11" s="16">
        <v>0.27922615775114601</v>
      </c>
      <c r="O11" s="16"/>
      <c r="P11" s="16">
        <v>0.22954767095032799</v>
      </c>
      <c r="Q11" s="16">
        <v>0.21892830794434401</v>
      </c>
      <c r="R11" s="16">
        <v>0.22394489432230599</v>
      </c>
      <c r="S11" s="16">
        <v>0.24620247642026599</v>
      </c>
      <c r="T11" s="16">
        <v>0.28863248629580202</v>
      </c>
      <c r="U11" s="16">
        <v>0.20497030472317601</v>
      </c>
      <c r="V11" s="16">
        <v>0.32499076934173299</v>
      </c>
      <c r="W11" s="16">
        <v>0.23526350828252901</v>
      </c>
      <c r="X11" s="16">
        <v>0.235899666633688</v>
      </c>
      <c r="Y11" s="16">
        <v>0.22297184941453799</v>
      </c>
      <c r="Z11" s="16">
        <v>0.161055959649648</v>
      </c>
      <c r="AA11" s="16">
        <v>0.55952595800597105</v>
      </c>
      <c r="AB11" s="16"/>
      <c r="AC11" s="16">
        <v>0.28025501999493901</v>
      </c>
      <c r="AD11" s="16">
        <v>0.22705820610864</v>
      </c>
      <c r="AE11" s="16">
        <v>0.22737830929576799</v>
      </c>
      <c r="AF11" s="16">
        <v>0.19463981946754699</v>
      </c>
      <c r="AG11" s="16"/>
      <c r="AH11" s="16">
        <v>0.24187433775075801</v>
      </c>
      <c r="AI11" s="16">
        <v>0.26019710032943599</v>
      </c>
      <c r="AJ11" s="16">
        <v>0.20631892877366201</v>
      </c>
      <c r="AK11" s="16">
        <v>9.4208852082115005E-2</v>
      </c>
      <c r="AL11" s="16"/>
      <c r="AM11" s="16">
        <v>0.22129268747686301</v>
      </c>
      <c r="AN11" s="16">
        <v>0.26523620270078602</v>
      </c>
      <c r="AO11" s="16">
        <v>0.231960273165397</v>
      </c>
      <c r="AP11" s="16"/>
      <c r="AQ11" s="16">
        <v>0.24442996401079001</v>
      </c>
      <c r="AR11" s="16">
        <v>0.261014589391729</v>
      </c>
      <c r="AS11" s="16">
        <v>0.16764588592351001</v>
      </c>
      <c r="AT11" s="16">
        <v>0.22109702612867599</v>
      </c>
      <c r="AU11" s="16">
        <v>0.26703605268186698</v>
      </c>
      <c r="AV11" s="16"/>
      <c r="AW11" s="16">
        <v>0.287132803649637</v>
      </c>
      <c r="AX11" s="16">
        <v>0.244449516788041</v>
      </c>
      <c r="AY11" s="16">
        <v>0.244449516788041</v>
      </c>
      <c r="AZ11" s="16" t="s">
        <v>137</v>
      </c>
      <c r="BA11" s="16" t="s">
        <v>137</v>
      </c>
      <c r="BB11" s="16" t="s">
        <v>137</v>
      </c>
      <c r="BC11" s="16">
        <v>0.29158980664703699</v>
      </c>
      <c r="BD11" s="16">
        <v>0.163611438356075</v>
      </c>
      <c r="BE11" s="16">
        <v>0.357707464108525</v>
      </c>
      <c r="BF11" s="16"/>
      <c r="BG11" s="16">
        <v>0.23143509013362301</v>
      </c>
      <c r="BH11" s="16">
        <v>0.189238888994162</v>
      </c>
      <c r="BI11" s="16">
        <v>0.33451537673818099</v>
      </c>
      <c r="BJ11" s="16">
        <v>0.307761762089027</v>
      </c>
      <c r="BK11" s="16">
        <v>0.27316380820111202</v>
      </c>
      <c r="BL11" s="16">
        <v>0.59700628506863596</v>
      </c>
      <c r="BM11" s="16"/>
      <c r="BN11" s="16">
        <v>0.28156357394942499</v>
      </c>
      <c r="BO11" s="16">
        <v>0.23015275832078</v>
      </c>
      <c r="BP11" s="16">
        <v>0.190185225107459</v>
      </c>
      <c r="BQ11" s="16">
        <v>0.23219074756914199</v>
      </c>
      <c r="BR11" s="16">
        <v>0.259928931989093</v>
      </c>
      <c r="BS11" s="16">
        <v>0.29062040187538302</v>
      </c>
      <c r="BT11" s="16"/>
      <c r="BU11" s="16">
        <v>0.24657102798546299</v>
      </c>
      <c r="BV11" s="16">
        <v>0.230934352398944</v>
      </c>
      <c r="BW11" s="16"/>
      <c r="BX11" s="16">
        <v>0.24897645670315</v>
      </c>
      <c r="BY11" s="16">
        <v>0.23481763449929</v>
      </c>
      <c r="BZ11" s="16"/>
      <c r="CA11" s="16">
        <v>0.24341728584781799</v>
      </c>
      <c r="CB11" s="16">
        <v>0.24251759588986599</v>
      </c>
    </row>
    <row r="12" spans="2:80" x14ac:dyDescent="0.35">
      <c r="B12" s="17" t="s">
        <v>336</v>
      </c>
      <c r="C12" s="16">
        <v>0.171907697211378</v>
      </c>
      <c r="D12" s="16">
        <v>0.186635790137615</v>
      </c>
      <c r="E12" s="16">
        <v>0.15949724546656399</v>
      </c>
      <c r="F12" s="16"/>
      <c r="G12" s="16">
        <v>0.13877078441219101</v>
      </c>
      <c r="H12" s="16">
        <v>0.122081805050204</v>
      </c>
      <c r="I12" s="16">
        <v>0.19091072530063899</v>
      </c>
      <c r="J12" s="16"/>
      <c r="K12" s="16">
        <v>0.193885040944691</v>
      </c>
      <c r="L12" s="16">
        <v>0.18446661894282801</v>
      </c>
      <c r="M12" s="16">
        <v>0.149303885539112</v>
      </c>
      <c r="N12" s="16">
        <v>0.13839718884614399</v>
      </c>
      <c r="O12" s="16"/>
      <c r="P12" s="16">
        <v>0.16802539432240399</v>
      </c>
      <c r="Q12" s="16">
        <v>0.20582918021316901</v>
      </c>
      <c r="R12" s="16">
        <v>0.14865951674800701</v>
      </c>
      <c r="S12" s="16">
        <v>0.10339387453102999</v>
      </c>
      <c r="T12" s="16">
        <v>0.12900429015722401</v>
      </c>
      <c r="U12" s="16">
        <v>0.20280808003089201</v>
      </c>
      <c r="V12" s="16">
        <v>0.18763876807667099</v>
      </c>
      <c r="W12" s="16">
        <v>0.27377255134416201</v>
      </c>
      <c r="X12" s="16">
        <v>0.19377816804565201</v>
      </c>
      <c r="Y12" s="16">
        <v>0.13863046809572699</v>
      </c>
      <c r="Z12" s="16">
        <v>0.224524408035956</v>
      </c>
      <c r="AA12" s="16">
        <v>0.107557361918798</v>
      </c>
      <c r="AB12" s="16"/>
      <c r="AC12" s="16">
        <v>0.15649411728792201</v>
      </c>
      <c r="AD12" s="16">
        <v>0.189749377741776</v>
      </c>
      <c r="AE12" s="16">
        <v>0.17635002853890899</v>
      </c>
      <c r="AF12" s="16">
        <v>0.12333612547202399</v>
      </c>
      <c r="AG12" s="16"/>
      <c r="AH12" s="16">
        <v>0.18021368727384099</v>
      </c>
      <c r="AI12" s="16">
        <v>0.12861280755276799</v>
      </c>
      <c r="AJ12" s="16">
        <v>0.23592874908696401</v>
      </c>
      <c r="AK12" s="16">
        <v>0.33312194748586899</v>
      </c>
      <c r="AL12" s="16"/>
      <c r="AM12" s="16">
        <v>0.150338011941235</v>
      </c>
      <c r="AN12" s="16">
        <v>0.19372314668138199</v>
      </c>
      <c r="AO12" s="16">
        <v>0.19440976978517499</v>
      </c>
      <c r="AP12" s="16"/>
      <c r="AQ12" s="16">
        <v>0.164044592185906</v>
      </c>
      <c r="AR12" s="16">
        <v>0.23197798556165899</v>
      </c>
      <c r="AS12" s="16">
        <v>0.128056690025623</v>
      </c>
      <c r="AT12" s="16">
        <v>0.14004905260488201</v>
      </c>
      <c r="AU12" s="16">
        <v>0.15624433339666899</v>
      </c>
      <c r="AV12" s="16"/>
      <c r="AW12" s="16">
        <v>0.112278348116837</v>
      </c>
      <c r="AX12" s="16">
        <v>0.19311987053035301</v>
      </c>
      <c r="AY12" s="16">
        <v>0.19311987053035301</v>
      </c>
      <c r="AZ12" s="16" t="s">
        <v>137</v>
      </c>
      <c r="BA12" s="16" t="s">
        <v>137</v>
      </c>
      <c r="BB12" s="16" t="s">
        <v>137</v>
      </c>
      <c r="BC12" s="16">
        <v>0.109283807375016</v>
      </c>
      <c r="BD12" s="16">
        <v>0.16599512098639199</v>
      </c>
      <c r="BE12" s="16">
        <v>0.101900220048551</v>
      </c>
      <c r="BF12" s="16"/>
      <c r="BG12" s="16">
        <v>0.169689626396025</v>
      </c>
      <c r="BH12" s="16">
        <v>0.180850822225776</v>
      </c>
      <c r="BI12" s="16">
        <v>0.12679620527169999</v>
      </c>
      <c r="BJ12" s="16">
        <v>0.10837272075809801</v>
      </c>
      <c r="BK12" s="16">
        <v>0.33767654441839601</v>
      </c>
      <c r="BL12" s="16">
        <v>0</v>
      </c>
      <c r="BM12" s="16"/>
      <c r="BN12" s="16">
        <v>0.16426638497314999</v>
      </c>
      <c r="BO12" s="16">
        <v>0.18718129724699001</v>
      </c>
      <c r="BP12" s="16">
        <v>0.33314692107599397</v>
      </c>
      <c r="BQ12" s="16">
        <v>0.13253083318956599</v>
      </c>
      <c r="BR12" s="16">
        <v>0.105615014471805</v>
      </c>
      <c r="BS12" s="16">
        <v>0.22715036544022199</v>
      </c>
      <c r="BT12" s="16"/>
      <c r="BU12" s="16">
        <v>0.165501306051826</v>
      </c>
      <c r="BV12" s="16">
        <v>0.18834677254387799</v>
      </c>
      <c r="BW12" s="16"/>
      <c r="BX12" s="16">
        <v>0.17693084514180801</v>
      </c>
      <c r="BY12" s="16">
        <v>0.16645682295296901</v>
      </c>
      <c r="BZ12" s="16"/>
      <c r="CA12" s="16">
        <v>0.16389304959498199</v>
      </c>
      <c r="CB12" s="16">
        <v>0.17919924840955001</v>
      </c>
    </row>
    <row r="13" spans="2:80" x14ac:dyDescent="0.35">
      <c r="B13" s="17" t="s">
        <v>337</v>
      </c>
      <c r="C13" s="16">
        <v>0.341698736902533</v>
      </c>
      <c r="D13" s="16">
        <v>0.31084811283052499</v>
      </c>
      <c r="E13" s="16">
        <v>0.36769464711715499</v>
      </c>
      <c r="F13" s="16"/>
      <c r="G13" s="16">
        <v>0.28141191066308502</v>
      </c>
      <c r="H13" s="16">
        <v>0.33001230807468102</v>
      </c>
      <c r="I13" s="16">
        <v>0.35046095498229302</v>
      </c>
      <c r="J13" s="16"/>
      <c r="K13" s="16">
        <v>0.397562041808115</v>
      </c>
      <c r="L13" s="16">
        <v>0.29852336455342798</v>
      </c>
      <c r="M13" s="16">
        <v>0.34902844073058498</v>
      </c>
      <c r="N13" s="16">
        <v>0.30243448957246999</v>
      </c>
      <c r="O13" s="16"/>
      <c r="P13" s="16">
        <v>0.29291036598106901</v>
      </c>
      <c r="Q13" s="16">
        <v>0.31663214320910499</v>
      </c>
      <c r="R13" s="16">
        <v>0.37104432749265698</v>
      </c>
      <c r="S13" s="16">
        <v>0.41884100542362701</v>
      </c>
      <c r="T13" s="16">
        <v>0.33199666615637402</v>
      </c>
      <c r="U13" s="16">
        <v>0.35205320089337799</v>
      </c>
      <c r="V13" s="16">
        <v>0.36182455632612798</v>
      </c>
      <c r="W13" s="16">
        <v>0.31610693771433701</v>
      </c>
      <c r="X13" s="16">
        <v>0.36683878482596599</v>
      </c>
      <c r="Y13" s="16">
        <v>0.32892721042330803</v>
      </c>
      <c r="Z13" s="16">
        <v>0.25090006092865103</v>
      </c>
      <c r="AA13" s="16">
        <v>0.33291668007523101</v>
      </c>
      <c r="AB13" s="16"/>
      <c r="AC13" s="16">
        <v>0.290295363066505</v>
      </c>
      <c r="AD13" s="16">
        <v>0.33723975733218597</v>
      </c>
      <c r="AE13" s="16">
        <v>0.40580168587412202</v>
      </c>
      <c r="AF13" s="16">
        <v>0.43628514185573802</v>
      </c>
      <c r="AG13" s="16"/>
      <c r="AH13" s="16">
        <v>0.33195352949601398</v>
      </c>
      <c r="AI13" s="16">
        <v>0.40605734442603802</v>
      </c>
      <c r="AJ13" s="16">
        <v>0.19367544718876201</v>
      </c>
      <c r="AK13" s="16">
        <v>0.29336489592110998</v>
      </c>
      <c r="AL13" s="16"/>
      <c r="AM13" s="16">
        <v>0.32761864504400001</v>
      </c>
      <c r="AN13" s="16">
        <v>0.38135649921523801</v>
      </c>
      <c r="AO13" s="16">
        <v>0.24889542885215099</v>
      </c>
      <c r="AP13" s="16"/>
      <c r="AQ13" s="16">
        <v>0.33772894957531502</v>
      </c>
      <c r="AR13" s="16">
        <v>0.36843956679603401</v>
      </c>
      <c r="AS13" s="16">
        <v>0.47395465205687098</v>
      </c>
      <c r="AT13" s="16">
        <v>0.18532035237459299</v>
      </c>
      <c r="AU13" s="16">
        <v>0.240080035299126</v>
      </c>
      <c r="AV13" s="16"/>
      <c r="AW13" s="16">
        <v>0.30610782597413599</v>
      </c>
      <c r="AX13" s="16">
        <v>0.36764390806047897</v>
      </c>
      <c r="AY13" s="16">
        <v>0.36764390806047897</v>
      </c>
      <c r="AZ13" s="16" t="s">
        <v>137</v>
      </c>
      <c r="BA13" s="16" t="s">
        <v>137</v>
      </c>
      <c r="BB13" s="16" t="s">
        <v>137</v>
      </c>
      <c r="BC13" s="16">
        <v>0.40238957645442702</v>
      </c>
      <c r="BD13" s="16">
        <v>0.24492923447058901</v>
      </c>
      <c r="BE13" s="16">
        <v>0.10767921818878599</v>
      </c>
      <c r="BF13" s="16"/>
      <c r="BG13" s="16">
        <v>0.36222056045715501</v>
      </c>
      <c r="BH13" s="16">
        <v>0.33459808568310401</v>
      </c>
      <c r="BI13" s="16">
        <v>0.32219183897977</v>
      </c>
      <c r="BJ13" s="16">
        <v>0.29307510992172198</v>
      </c>
      <c r="BK13" s="16">
        <v>8.5872880558439599E-2</v>
      </c>
      <c r="BL13" s="16">
        <v>0.40299371493136399</v>
      </c>
      <c r="BM13" s="16"/>
      <c r="BN13" s="16">
        <v>0.33435213586873602</v>
      </c>
      <c r="BO13" s="16">
        <v>0.32201745609814503</v>
      </c>
      <c r="BP13" s="16">
        <v>0.27176100987469698</v>
      </c>
      <c r="BQ13" s="16">
        <v>0.38870472700047398</v>
      </c>
      <c r="BR13" s="16">
        <v>0.37269266226223502</v>
      </c>
      <c r="BS13" s="16">
        <v>0.29996005592297498</v>
      </c>
      <c r="BT13" s="16"/>
      <c r="BU13" s="16">
        <v>0.36209559792505303</v>
      </c>
      <c r="BV13" s="16">
        <v>0.28935951400076498</v>
      </c>
      <c r="BW13" s="16"/>
      <c r="BX13" s="16">
        <v>0.387286795757108</v>
      </c>
      <c r="BY13" s="16">
        <v>0.29222880690189101</v>
      </c>
      <c r="BZ13" s="16"/>
      <c r="CA13" s="16">
        <v>0.34862547087915402</v>
      </c>
      <c r="CB13" s="16">
        <v>0.33560352239292501</v>
      </c>
    </row>
    <row r="14" spans="2:80" x14ac:dyDescent="0.35">
      <c r="B14" s="17" t="s">
        <v>98</v>
      </c>
      <c r="C14" s="16">
        <v>2.64831808724987E-2</v>
      </c>
      <c r="D14" s="16">
        <v>2.6866413827381499E-2</v>
      </c>
      <c r="E14" s="16">
        <v>2.61602541964236E-2</v>
      </c>
      <c r="F14" s="16"/>
      <c r="G14" s="16">
        <v>0</v>
      </c>
      <c r="H14" s="16">
        <v>2.6649531707778899E-2</v>
      </c>
      <c r="I14" s="16">
        <v>2.8599892542555998E-2</v>
      </c>
      <c r="J14" s="16"/>
      <c r="K14" s="16">
        <v>2.2502733406566E-2</v>
      </c>
      <c r="L14" s="16">
        <v>2.00619640058903E-2</v>
      </c>
      <c r="M14" s="16">
        <v>4.4254701919344802E-2</v>
      </c>
      <c r="N14" s="16">
        <v>3.0694662656798301E-2</v>
      </c>
      <c r="O14" s="16"/>
      <c r="P14" s="16">
        <v>7.6318166556552394E-2</v>
      </c>
      <c r="Q14" s="16">
        <v>0</v>
      </c>
      <c r="R14" s="16">
        <v>3.5694022557823397E-2</v>
      </c>
      <c r="S14" s="16">
        <v>1.5782589421677401E-2</v>
      </c>
      <c r="T14" s="16">
        <v>2.7295372652760799E-2</v>
      </c>
      <c r="U14" s="16">
        <v>2.0693815684786801E-2</v>
      </c>
      <c r="V14" s="16">
        <v>1.9101331039041599E-2</v>
      </c>
      <c r="W14" s="16">
        <v>0</v>
      </c>
      <c r="X14" s="16">
        <v>1.22839263748773E-2</v>
      </c>
      <c r="Y14" s="16">
        <v>4.0150807145149701E-2</v>
      </c>
      <c r="Z14" s="16">
        <v>3.0393369123327199E-2</v>
      </c>
      <c r="AA14" s="16">
        <v>0</v>
      </c>
      <c r="AB14" s="16"/>
      <c r="AC14" s="16">
        <v>3.7906480399335203E-2</v>
      </c>
      <c r="AD14" s="16">
        <v>1.8396687485685698E-2</v>
      </c>
      <c r="AE14" s="16">
        <v>0</v>
      </c>
      <c r="AF14" s="16">
        <v>6.3404424108848403E-2</v>
      </c>
      <c r="AG14" s="16"/>
      <c r="AH14" s="16">
        <v>3.49006788907789E-2</v>
      </c>
      <c r="AI14" s="16">
        <v>2.18534737903502E-2</v>
      </c>
      <c r="AJ14" s="16">
        <v>0</v>
      </c>
      <c r="AK14" s="16">
        <v>0</v>
      </c>
      <c r="AL14" s="16"/>
      <c r="AM14" s="16">
        <v>3.6821488144078797E-2</v>
      </c>
      <c r="AN14" s="16">
        <v>8.3714932663741509E-3</v>
      </c>
      <c r="AO14" s="16">
        <v>5.79328143008647E-2</v>
      </c>
      <c r="AP14" s="16"/>
      <c r="AQ14" s="16">
        <v>3.2458420788531797E-2</v>
      </c>
      <c r="AR14" s="16">
        <v>9.3396717496922292E-3</v>
      </c>
      <c r="AS14" s="16">
        <v>1.68672947784347E-2</v>
      </c>
      <c r="AT14" s="16">
        <v>6.5245809236310501E-2</v>
      </c>
      <c r="AU14" s="16">
        <v>0</v>
      </c>
      <c r="AV14" s="16"/>
      <c r="AW14" s="16">
        <v>7.92289423406735E-2</v>
      </c>
      <c r="AX14" s="16">
        <v>2.2715763154366402E-2</v>
      </c>
      <c r="AY14" s="16">
        <v>2.2715763154366402E-2</v>
      </c>
      <c r="AZ14" s="16" t="s">
        <v>137</v>
      </c>
      <c r="BA14" s="16" t="s">
        <v>137</v>
      </c>
      <c r="BB14" s="16" t="s">
        <v>137</v>
      </c>
      <c r="BC14" s="16">
        <v>0</v>
      </c>
      <c r="BD14" s="16">
        <v>3.81735754610147E-2</v>
      </c>
      <c r="BE14" s="16">
        <v>0</v>
      </c>
      <c r="BF14" s="16"/>
      <c r="BG14" s="16">
        <v>2.63044062245587E-2</v>
      </c>
      <c r="BH14" s="16">
        <v>0</v>
      </c>
      <c r="BI14" s="16">
        <v>6.1428507966357598E-2</v>
      </c>
      <c r="BJ14" s="16">
        <v>2.5894734859079799E-2</v>
      </c>
      <c r="BK14" s="16">
        <v>4.4606232306296997E-2</v>
      </c>
      <c r="BL14" s="16">
        <v>0</v>
      </c>
      <c r="BM14" s="16"/>
      <c r="BN14" s="16">
        <v>0</v>
      </c>
      <c r="BO14" s="16">
        <v>5.4125309835817599E-2</v>
      </c>
      <c r="BP14" s="16">
        <v>1.8654178392238301E-2</v>
      </c>
      <c r="BQ14" s="16">
        <v>7.1686190647300497E-3</v>
      </c>
      <c r="BR14" s="16">
        <v>2.1225539741129201E-2</v>
      </c>
      <c r="BS14" s="16">
        <v>2.8544295805030099E-2</v>
      </c>
      <c r="BT14" s="16"/>
      <c r="BU14" s="16">
        <v>3.02359232980705E-2</v>
      </c>
      <c r="BV14" s="16">
        <v>1.6853482357219299E-2</v>
      </c>
      <c r="BW14" s="16"/>
      <c r="BX14" s="16">
        <v>3.1068062266096499E-2</v>
      </c>
      <c r="BY14" s="16">
        <v>2.1507892007358399E-2</v>
      </c>
      <c r="BZ14" s="16"/>
      <c r="CA14" s="16">
        <v>2.7457737115845499E-2</v>
      </c>
      <c r="CB14" s="16">
        <v>2.5457261241334399E-2</v>
      </c>
    </row>
    <row r="15" spans="2:80" x14ac:dyDescent="0.35">
      <c r="B15" s="17" t="s">
        <v>338</v>
      </c>
      <c r="C15" s="19">
        <v>0.217724238390787</v>
      </c>
      <c r="D15" s="19">
        <v>0.26256360431424502</v>
      </c>
      <c r="E15" s="19">
        <v>0.17994088179138201</v>
      </c>
      <c r="F15" s="19"/>
      <c r="G15" s="19">
        <v>0.331544770870489</v>
      </c>
      <c r="H15" s="19">
        <v>0.28560030040892698</v>
      </c>
      <c r="I15" s="19">
        <v>0.18620676600951799</v>
      </c>
      <c r="J15" s="19"/>
      <c r="K15" s="19">
        <v>0.179979811480736</v>
      </c>
      <c r="L15" s="19">
        <v>0.238403135534934</v>
      </c>
      <c r="M15" s="19">
        <v>0.21908716050777799</v>
      </c>
      <c r="N15" s="19">
        <v>0.24924750117344199</v>
      </c>
      <c r="O15" s="19"/>
      <c r="P15" s="19">
        <v>0.23319840218964699</v>
      </c>
      <c r="Q15" s="19">
        <v>0.25861036863338199</v>
      </c>
      <c r="R15" s="19">
        <v>0.22065723887920699</v>
      </c>
      <c r="S15" s="19">
        <v>0.21578005420339999</v>
      </c>
      <c r="T15" s="19">
        <v>0.22307118473783799</v>
      </c>
      <c r="U15" s="19">
        <v>0.219474598667767</v>
      </c>
      <c r="V15" s="19">
        <v>0.106444575216427</v>
      </c>
      <c r="W15" s="19">
        <v>0.174857002658973</v>
      </c>
      <c r="X15" s="19">
        <v>0.19119945411981601</v>
      </c>
      <c r="Y15" s="19">
        <v>0.26931966492127701</v>
      </c>
      <c r="Z15" s="19">
        <v>0.33312620226241701</v>
      </c>
      <c r="AA15" s="19">
        <v>0</v>
      </c>
      <c r="AB15" s="19"/>
      <c r="AC15" s="19">
        <v>0.23504901925129801</v>
      </c>
      <c r="AD15" s="19">
        <v>0.22755597133171199</v>
      </c>
      <c r="AE15" s="19">
        <v>0.19046997629119999</v>
      </c>
      <c r="AF15" s="19">
        <v>0.18233448909584299</v>
      </c>
      <c r="AG15" s="19"/>
      <c r="AH15" s="19">
        <v>0.211057766588609</v>
      </c>
      <c r="AI15" s="19">
        <v>0.183279273901407</v>
      </c>
      <c r="AJ15" s="19">
        <v>0.36407687495061097</v>
      </c>
      <c r="AK15" s="19">
        <v>0.27930430451090599</v>
      </c>
      <c r="AL15" s="19"/>
      <c r="AM15" s="19">
        <v>0.26392916739382299</v>
      </c>
      <c r="AN15" s="19">
        <v>0.15131265813622</v>
      </c>
      <c r="AO15" s="19">
        <v>0.266801713896412</v>
      </c>
      <c r="AP15" s="19"/>
      <c r="AQ15" s="19">
        <v>0.22133807343945699</v>
      </c>
      <c r="AR15" s="19">
        <v>0.129228186500885</v>
      </c>
      <c r="AS15" s="19">
        <v>0.21347547721556101</v>
      </c>
      <c r="AT15" s="19">
        <v>0.38828775965553902</v>
      </c>
      <c r="AU15" s="19">
        <v>0.33663957862233701</v>
      </c>
      <c r="AV15" s="19"/>
      <c r="AW15" s="19">
        <v>0.215252079918716</v>
      </c>
      <c r="AX15" s="19">
        <v>0.172070941466762</v>
      </c>
      <c r="AY15" s="19">
        <v>0.172070941466762</v>
      </c>
      <c r="AZ15" s="19" t="s">
        <v>137</v>
      </c>
      <c r="BA15" s="19" t="s">
        <v>137</v>
      </c>
      <c r="BB15" s="19" t="s">
        <v>137</v>
      </c>
      <c r="BC15" s="19">
        <v>0.19673680952351999</v>
      </c>
      <c r="BD15" s="19">
        <v>0.38729063072592901</v>
      </c>
      <c r="BE15" s="19">
        <v>0.43271309765413701</v>
      </c>
      <c r="BF15" s="19"/>
      <c r="BG15" s="19">
        <v>0.210350316788638</v>
      </c>
      <c r="BH15" s="19">
        <v>0.29531220309695799</v>
      </c>
      <c r="BI15" s="19">
        <v>0.15506807104399101</v>
      </c>
      <c r="BJ15" s="19">
        <v>0.26489567237207301</v>
      </c>
      <c r="BK15" s="19">
        <v>0.25868053451575601</v>
      </c>
      <c r="BL15" s="19">
        <v>0</v>
      </c>
      <c r="BM15" s="19"/>
      <c r="BN15" s="19">
        <v>0.21981790520868899</v>
      </c>
      <c r="BO15" s="19">
        <v>0.20652317849826801</v>
      </c>
      <c r="BP15" s="19">
        <v>0.18625266554961201</v>
      </c>
      <c r="BQ15" s="19">
        <v>0.239405073176088</v>
      </c>
      <c r="BR15" s="19">
        <v>0.24053785153573801</v>
      </c>
      <c r="BS15" s="19">
        <v>0.15372488095639</v>
      </c>
      <c r="BT15" s="19"/>
      <c r="BU15" s="19">
        <v>0.195596144739587</v>
      </c>
      <c r="BV15" s="19">
        <v>0.27450587869919402</v>
      </c>
      <c r="BW15" s="19"/>
      <c r="BX15" s="19">
        <v>0.155737840131837</v>
      </c>
      <c r="BY15" s="19">
        <v>0.28498884363849097</v>
      </c>
      <c r="BZ15" s="19"/>
      <c r="CA15" s="19">
        <v>0.21660645656220101</v>
      </c>
      <c r="CB15" s="19">
        <v>0.217222372066325</v>
      </c>
    </row>
    <row r="16" spans="2:80" x14ac:dyDescent="0.35">
      <c r="B16" s="17" t="s">
        <v>339</v>
      </c>
      <c r="C16" s="19">
        <v>0.51360643411391105</v>
      </c>
      <c r="D16" s="19">
        <v>0.49748390296814099</v>
      </c>
      <c r="E16" s="19">
        <v>0.52719189258371901</v>
      </c>
      <c r="F16" s="19"/>
      <c r="G16" s="19">
        <v>0.420182695075276</v>
      </c>
      <c r="H16" s="19">
        <v>0.45209411312488501</v>
      </c>
      <c r="I16" s="19">
        <v>0.54137168028293203</v>
      </c>
      <c r="J16" s="19"/>
      <c r="K16" s="19">
        <v>0.591447082752806</v>
      </c>
      <c r="L16" s="19">
        <v>0.48298998349625699</v>
      </c>
      <c r="M16" s="19">
        <v>0.49833232626969698</v>
      </c>
      <c r="N16" s="19">
        <v>0.44083167841861398</v>
      </c>
      <c r="O16" s="19"/>
      <c r="P16" s="19">
        <v>0.460935760303472</v>
      </c>
      <c r="Q16" s="19">
        <v>0.52246132342227403</v>
      </c>
      <c r="R16" s="19">
        <v>0.51970384424066396</v>
      </c>
      <c r="S16" s="19">
        <v>0.52223487995465701</v>
      </c>
      <c r="T16" s="19">
        <v>0.461000956313598</v>
      </c>
      <c r="U16" s="19">
        <v>0.55486128092427001</v>
      </c>
      <c r="V16" s="19">
        <v>0.54946332440279899</v>
      </c>
      <c r="W16" s="19">
        <v>0.58987948905849896</v>
      </c>
      <c r="X16" s="19">
        <v>0.56061695287161895</v>
      </c>
      <c r="Y16" s="19">
        <v>0.46755767851903501</v>
      </c>
      <c r="Z16" s="19">
        <v>0.47542446896460699</v>
      </c>
      <c r="AA16" s="19">
        <v>0.44047404199402901</v>
      </c>
      <c r="AB16" s="19"/>
      <c r="AC16" s="19">
        <v>0.446789480354427</v>
      </c>
      <c r="AD16" s="19">
        <v>0.52698913507396306</v>
      </c>
      <c r="AE16" s="19">
        <v>0.58215171441303204</v>
      </c>
      <c r="AF16" s="19">
        <v>0.55962126732776196</v>
      </c>
      <c r="AG16" s="19"/>
      <c r="AH16" s="19">
        <v>0.51216721676985499</v>
      </c>
      <c r="AI16" s="19">
        <v>0.53467015197880696</v>
      </c>
      <c r="AJ16" s="19">
        <v>0.42960419627572699</v>
      </c>
      <c r="AK16" s="19">
        <v>0.62648684340697902</v>
      </c>
      <c r="AL16" s="19"/>
      <c r="AM16" s="19">
        <v>0.47795665698523498</v>
      </c>
      <c r="AN16" s="19">
        <v>0.57507964589661997</v>
      </c>
      <c r="AO16" s="19">
        <v>0.44330519863732598</v>
      </c>
      <c r="AP16" s="19"/>
      <c r="AQ16" s="19">
        <v>0.50177354176122102</v>
      </c>
      <c r="AR16" s="19">
        <v>0.60041755235769301</v>
      </c>
      <c r="AS16" s="19">
        <v>0.60201134208249396</v>
      </c>
      <c r="AT16" s="19">
        <v>0.32536940497947497</v>
      </c>
      <c r="AU16" s="19">
        <v>0.39632436869579502</v>
      </c>
      <c r="AV16" s="19"/>
      <c r="AW16" s="19">
        <v>0.41838617409097301</v>
      </c>
      <c r="AX16" s="19">
        <v>0.56076377859083104</v>
      </c>
      <c r="AY16" s="19">
        <v>0.56076377859083104</v>
      </c>
      <c r="AZ16" s="19" t="s">
        <v>137</v>
      </c>
      <c r="BA16" s="19" t="s">
        <v>137</v>
      </c>
      <c r="BB16" s="19" t="s">
        <v>137</v>
      </c>
      <c r="BC16" s="19">
        <v>0.51167338382944305</v>
      </c>
      <c r="BD16" s="19">
        <v>0.41092435545698103</v>
      </c>
      <c r="BE16" s="19">
        <v>0.20957943823733699</v>
      </c>
      <c r="BF16" s="19"/>
      <c r="BG16" s="19">
        <v>0.53191018685318003</v>
      </c>
      <c r="BH16" s="19">
        <v>0.51544890790888098</v>
      </c>
      <c r="BI16" s="19">
        <v>0.44898804425146999</v>
      </c>
      <c r="BJ16" s="19">
        <v>0.40144783067981998</v>
      </c>
      <c r="BK16" s="19">
        <v>0.42354942497683501</v>
      </c>
      <c r="BL16" s="19">
        <v>0.40299371493136399</v>
      </c>
      <c r="BM16" s="19"/>
      <c r="BN16" s="19">
        <v>0.49861852084188701</v>
      </c>
      <c r="BO16" s="19">
        <v>0.50919875334513498</v>
      </c>
      <c r="BP16" s="19">
        <v>0.60490793095068995</v>
      </c>
      <c r="BQ16" s="19">
        <v>0.52123556019004003</v>
      </c>
      <c r="BR16" s="19">
        <v>0.47830767673404001</v>
      </c>
      <c r="BS16" s="19">
        <v>0.52711042136319697</v>
      </c>
      <c r="BT16" s="19"/>
      <c r="BU16" s="19">
        <v>0.52759690397687897</v>
      </c>
      <c r="BV16" s="19">
        <v>0.47770628654464298</v>
      </c>
      <c r="BW16" s="19"/>
      <c r="BX16" s="19">
        <v>0.56421764089891602</v>
      </c>
      <c r="BY16" s="19">
        <v>0.45868562985486</v>
      </c>
      <c r="BZ16" s="19"/>
      <c r="CA16" s="19">
        <v>0.51251852047413604</v>
      </c>
      <c r="CB16" s="19">
        <v>0.51480277080247405</v>
      </c>
    </row>
    <row r="17" spans="2:80" x14ac:dyDescent="0.35">
      <c r="B17" s="17" t="s">
        <v>110</v>
      </c>
      <c r="C17" s="20">
        <v>-0.29588219572312502</v>
      </c>
      <c r="D17" s="20">
        <v>-0.23492029865389499</v>
      </c>
      <c r="E17" s="20">
        <v>-0.347251010792337</v>
      </c>
      <c r="F17" s="20"/>
      <c r="G17" s="20">
        <v>-8.8637924204786903E-2</v>
      </c>
      <c r="H17" s="20">
        <v>-0.16649381271595801</v>
      </c>
      <c r="I17" s="20">
        <v>-0.35516491427341401</v>
      </c>
      <c r="J17" s="20"/>
      <c r="K17" s="20">
        <v>-0.41146727127207</v>
      </c>
      <c r="L17" s="20">
        <v>-0.24458684796132299</v>
      </c>
      <c r="M17" s="20">
        <v>-0.27924516576191799</v>
      </c>
      <c r="N17" s="20">
        <v>-0.19158417724517199</v>
      </c>
      <c r="O17" s="20"/>
      <c r="P17" s="20">
        <v>-0.22773735811382501</v>
      </c>
      <c r="Q17" s="20">
        <v>-0.26385095478889198</v>
      </c>
      <c r="R17" s="20">
        <v>-0.299046605361457</v>
      </c>
      <c r="S17" s="20">
        <v>-0.30645482575125699</v>
      </c>
      <c r="T17" s="20">
        <v>-0.23792977157576001</v>
      </c>
      <c r="U17" s="20">
        <v>-0.33538668225650198</v>
      </c>
      <c r="V17" s="20">
        <v>-0.44301874918637202</v>
      </c>
      <c r="W17" s="20">
        <v>-0.41502248639952599</v>
      </c>
      <c r="X17" s="20">
        <v>-0.36941749875180202</v>
      </c>
      <c r="Y17" s="20">
        <v>-0.198238013597758</v>
      </c>
      <c r="Z17" s="20">
        <v>-0.14229826670219001</v>
      </c>
      <c r="AA17" s="20">
        <v>-0.44047404199402901</v>
      </c>
      <c r="AB17" s="20"/>
      <c r="AC17" s="20">
        <v>-0.211740461103129</v>
      </c>
      <c r="AD17" s="20">
        <v>-0.29943316374225099</v>
      </c>
      <c r="AE17" s="20">
        <v>-0.39168173812183099</v>
      </c>
      <c r="AF17" s="20">
        <v>-0.37728677823191897</v>
      </c>
      <c r="AG17" s="20"/>
      <c r="AH17" s="20">
        <v>-0.30110945018124602</v>
      </c>
      <c r="AI17" s="20">
        <v>-0.35139087807739999</v>
      </c>
      <c r="AJ17" s="20">
        <v>-6.5527321325115101E-2</v>
      </c>
      <c r="AK17" s="20">
        <v>-0.34718253889607298</v>
      </c>
      <c r="AL17" s="20"/>
      <c r="AM17" s="20">
        <v>-0.21402748959141199</v>
      </c>
      <c r="AN17" s="20">
        <v>-0.4237669877604</v>
      </c>
      <c r="AO17" s="20">
        <v>-0.17650348474091301</v>
      </c>
      <c r="AP17" s="20"/>
      <c r="AQ17" s="20">
        <v>-0.28043546832176502</v>
      </c>
      <c r="AR17" s="20">
        <v>-0.47118936585680699</v>
      </c>
      <c r="AS17" s="20">
        <v>-0.38853586486693198</v>
      </c>
      <c r="AT17" s="20">
        <v>6.2918354676064797E-2</v>
      </c>
      <c r="AU17" s="20">
        <v>-5.9684790073457901E-2</v>
      </c>
      <c r="AV17" s="20"/>
      <c r="AW17" s="20">
        <v>-0.203134094172257</v>
      </c>
      <c r="AX17" s="20">
        <v>-0.38869283712406999</v>
      </c>
      <c r="AY17" s="20">
        <v>-0.38869283712406999</v>
      </c>
      <c r="AZ17" s="20" t="s">
        <v>137</v>
      </c>
      <c r="BA17" s="20" t="s">
        <v>137</v>
      </c>
      <c r="BB17" s="20" t="s">
        <v>137</v>
      </c>
      <c r="BC17" s="20">
        <v>-0.31493657430592298</v>
      </c>
      <c r="BD17" s="20">
        <v>-2.3633724731051999E-2</v>
      </c>
      <c r="BE17" s="20">
        <v>0.2231336594168</v>
      </c>
      <c r="BF17" s="20"/>
      <c r="BG17" s="20">
        <v>-0.32155987006454201</v>
      </c>
      <c r="BH17" s="20">
        <v>-0.22013670481192299</v>
      </c>
      <c r="BI17" s="20">
        <v>-0.29391997320747898</v>
      </c>
      <c r="BJ17" s="20">
        <v>-0.136552158307746</v>
      </c>
      <c r="BK17" s="20">
        <v>-0.16486889046108</v>
      </c>
      <c r="BL17" s="20">
        <v>-0.40299371493136399</v>
      </c>
      <c r="BM17" s="20"/>
      <c r="BN17" s="20">
        <v>-0.27880061563319802</v>
      </c>
      <c r="BO17" s="20">
        <v>-0.30267557484686702</v>
      </c>
      <c r="BP17" s="20">
        <v>-0.418655265401078</v>
      </c>
      <c r="BQ17" s="20">
        <v>-0.28183048701395202</v>
      </c>
      <c r="BR17" s="20">
        <v>-0.237769825198302</v>
      </c>
      <c r="BS17" s="20">
        <v>-0.37338554040680699</v>
      </c>
      <c r="BT17" s="20"/>
      <c r="BU17" s="20">
        <v>-0.332000759237291</v>
      </c>
      <c r="BV17" s="20">
        <v>-0.20320040784544899</v>
      </c>
      <c r="BW17" s="20"/>
      <c r="BX17" s="20">
        <v>-0.40847980076707902</v>
      </c>
      <c r="BY17" s="20">
        <v>-0.173696786216369</v>
      </c>
      <c r="BZ17" s="20"/>
      <c r="CA17" s="20">
        <v>-0.29591206391193597</v>
      </c>
      <c r="CB17" s="20">
        <v>-0.297580398736149</v>
      </c>
    </row>
    <row r="18" spans="2:80" x14ac:dyDescent="0.35">
      <c r="B18" s="15" t="s">
        <v>501</v>
      </c>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B16"/>
  <sheetViews>
    <sheetView showGridLines="0" topLeftCell="A5"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352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350</v>
      </c>
      <c r="C9" s="16">
        <v>4.9652018984857701E-2</v>
      </c>
      <c r="D9" s="16">
        <v>4.6240402888192103E-2</v>
      </c>
      <c r="E9" s="16">
        <v>5.2526776575779602E-2</v>
      </c>
      <c r="F9" s="16"/>
      <c r="G9" s="16">
        <v>0.120967773651964</v>
      </c>
      <c r="H9" s="16">
        <v>7.1371612523409997E-2</v>
      </c>
      <c r="I9" s="16">
        <v>3.6706134842652602E-2</v>
      </c>
      <c r="J9" s="16"/>
      <c r="K9" s="16">
        <v>5.2476337445554501E-2</v>
      </c>
      <c r="L9" s="16">
        <v>3.92340738390878E-2</v>
      </c>
      <c r="M9" s="16">
        <v>0</v>
      </c>
      <c r="N9" s="16">
        <v>8.3631299164737605E-2</v>
      </c>
      <c r="O9" s="16"/>
      <c r="P9" s="16">
        <v>8.3982954759397002E-2</v>
      </c>
      <c r="Q9" s="16">
        <v>5.2623107116329199E-2</v>
      </c>
      <c r="R9" s="16">
        <v>1.70060686164905E-2</v>
      </c>
      <c r="S9" s="16">
        <v>1.3806149200709101E-2</v>
      </c>
      <c r="T9" s="16">
        <v>5.1172569053458801E-2</v>
      </c>
      <c r="U9" s="16">
        <v>0</v>
      </c>
      <c r="V9" s="16">
        <v>0.14341799681273401</v>
      </c>
      <c r="W9" s="16">
        <v>0</v>
      </c>
      <c r="X9" s="16">
        <v>6.6454503892217007E-2</v>
      </c>
      <c r="Y9" s="16">
        <v>5.6477533082884897E-2</v>
      </c>
      <c r="Z9" s="16">
        <v>3.3423073800997898E-2</v>
      </c>
      <c r="AA9" s="16">
        <v>0</v>
      </c>
      <c r="AB9" s="16"/>
      <c r="AC9" s="16">
        <v>6.1507936115813198E-2</v>
      </c>
      <c r="AD9" s="16">
        <v>5.7177676098796502E-2</v>
      </c>
      <c r="AE9" s="16">
        <v>2.2098634530808198E-2</v>
      </c>
      <c r="AF9" s="16">
        <v>3.9465061690516397E-2</v>
      </c>
      <c r="AG9" s="16"/>
      <c r="AH9" s="16">
        <v>4.9005551394769198E-2</v>
      </c>
      <c r="AI9" s="16">
        <v>5.3652975160201399E-2</v>
      </c>
      <c r="AJ9" s="16">
        <v>3.5398008249686301E-2</v>
      </c>
      <c r="AK9" s="16">
        <v>0.18224574344292799</v>
      </c>
      <c r="AL9" s="16"/>
      <c r="AM9" s="16">
        <v>4.6439103295877998E-2</v>
      </c>
      <c r="AN9" s="16">
        <v>5.7399374237844601E-2</v>
      </c>
      <c r="AO9" s="16">
        <v>3.3540092162766599E-2</v>
      </c>
      <c r="AP9" s="16"/>
      <c r="AQ9" s="16">
        <v>4.5856214001874E-2</v>
      </c>
      <c r="AR9" s="16">
        <v>5.80972466070886E-2</v>
      </c>
      <c r="AS9" s="16">
        <v>5.8258162858233799E-2</v>
      </c>
      <c r="AT9" s="16">
        <v>0</v>
      </c>
      <c r="AU9" s="16">
        <v>5.5577341569604699E-2</v>
      </c>
      <c r="AV9" s="16"/>
      <c r="AW9" s="16">
        <v>6.0109618286070997E-2</v>
      </c>
      <c r="AX9" s="16">
        <v>3.3179476326784002E-2</v>
      </c>
      <c r="AY9" s="16">
        <v>3.3179476326784002E-2</v>
      </c>
      <c r="AZ9" s="16" t="s">
        <v>137</v>
      </c>
      <c r="BA9" s="16" t="s">
        <v>137</v>
      </c>
      <c r="BB9" s="16" t="s">
        <v>137</v>
      </c>
      <c r="BC9" s="16">
        <v>0.136780980894805</v>
      </c>
      <c r="BD9" s="16">
        <v>3.7876955056033203E-2</v>
      </c>
      <c r="BE9" s="16">
        <v>0.10739647926396501</v>
      </c>
      <c r="BF9" s="16"/>
      <c r="BG9" s="16">
        <v>4.4207779075642398E-2</v>
      </c>
      <c r="BH9" s="16">
        <v>7.4483419827739594E-2</v>
      </c>
      <c r="BI9" s="16">
        <v>0.151205598205092</v>
      </c>
      <c r="BJ9" s="16">
        <v>3.4661932524869099E-2</v>
      </c>
      <c r="BK9" s="16">
        <v>2.6775607382837699E-2</v>
      </c>
      <c r="BL9" s="16">
        <v>0.17140144037872199</v>
      </c>
      <c r="BM9" s="16"/>
      <c r="BN9" s="16">
        <v>0.110479105690602</v>
      </c>
      <c r="BO9" s="16">
        <v>2.23139176930242E-2</v>
      </c>
      <c r="BP9" s="16">
        <v>5.9512197398545401E-2</v>
      </c>
      <c r="BQ9" s="16">
        <v>5.5783815197082601E-2</v>
      </c>
      <c r="BR9" s="16">
        <v>5.5427500923416598E-2</v>
      </c>
      <c r="BS9" s="16">
        <v>2.7728761549242101E-2</v>
      </c>
      <c r="BT9" s="16"/>
      <c r="BU9" s="16">
        <v>5.39773567810585E-2</v>
      </c>
      <c r="BV9" s="16">
        <v>3.8553016114227498E-2</v>
      </c>
      <c r="BW9" s="16"/>
      <c r="BX9" s="16">
        <v>5.1793296647847903E-2</v>
      </c>
      <c r="BY9" s="16">
        <v>4.7328409277368901E-2</v>
      </c>
      <c r="BZ9" s="16"/>
      <c r="CA9" s="16">
        <v>4.3780328686935502E-2</v>
      </c>
      <c r="CB9" s="16">
        <v>5.7464409775980198E-2</v>
      </c>
    </row>
    <row r="10" spans="2:80" x14ac:dyDescent="0.35">
      <c r="B10" s="17" t="s">
        <v>351</v>
      </c>
      <c r="C10" s="16">
        <v>0.94629406607356803</v>
      </c>
      <c r="D10" s="16">
        <v>0.95375959711180802</v>
      </c>
      <c r="E10" s="16">
        <v>0.94000332543501297</v>
      </c>
      <c r="F10" s="16"/>
      <c r="G10" s="16">
        <v>0.87903222634803602</v>
      </c>
      <c r="H10" s="16">
        <v>0.92177542677134805</v>
      </c>
      <c r="I10" s="16">
        <v>0.95982252838542104</v>
      </c>
      <c r="J10" s="16"/>
      <c r="K10" s="16">
        <v>0.94752366255444598</v>
      </c>
      <c r="L10" s="16">
        <v>0.946315674392467</v>
      </c>
      <c r="M10" s="16">
        <v>1</v>
      </c>
      <c r="N10" s="16">
        <v>0.91636870083526201</v>
      </c>
      <c r="O10" s="16"/>
      <c r="P10" s="16">
        <v>0.89648598038048599</v>
      </c>
      <c r="Q10" s="16">
        <v>0.947376892883671</v>
      </c>
      <c r="R10" s="16">
        <v>0.98299393138350999</v>
      </c>
      <c r="S10" s="16">
        <v>0.98619385079929101</v>
      </c>
      <c r="T10" s="16">
        <v>0.94882743094654098</v>
      </c>
      <c r="U10" s="16">
        <v>1</v>
      </c>
      <c r="V10" s="16">
        <v>0.85658200318726596</v>
      </c>
      <c r="W10" s="16">
        <v>1</v>
      </c>
      <c r="X10" s="16">
        <v>0.93354549610778303</v>
      </c>
      <c r="Y10" s="16">
        <v>0.94352246691711505</v>
      </c>
      <c r="Z10" s="16">
        <v>0.93721226578746397</v>
      </c>
      <c r="AA10" s="16">
        <v>1</v>
      </c>
      <c r="AB10" s="16"/>
      <c r="AC10" s="16">
        <v>0.92912566359399995</v>
      </c>
      <c r="AD10" s="16">
        <v>0.94282232390120302</v>
      </c>
      <c r="AE10" s="16">
        <v>0.97790136546919204</v>
      </c>
      <c r="AF10" s="16">
        <v>0.960534938309484</v>
      </c>
      <c r="AG10" s="16"/>
      <c r="AH10" s="16">
        <v>0.9442345326496</v>
      </c>
      <c r="AI10" s="16">
        <v>0.94634702483979805</v>
      </c>
      <c r="AJ10" s="16">
        <v>0.96460199175031403</v>
      </c>
      <c r="AK10" s="16">
        <v>0.81775425655707201</v>
      </c>
      <c r="AL10" s="16"/>
      <c r="AM10" s="16">
        <v>0.94905542918150698</v>
      </c>
      <c r="AN10" s="16">
        <v>0.93854077532038505</v>
      </c>
      <c r="AO10" s="16">
        <v>0.96645990783723301</v>
      </c>
      <c r="AP10" s="16"/>
      <c r="AQ10" s="16">
        <v>0.94965106569862801</v>
      </c>
      <c r="AR10" s="16">
        <v>0.94190275339291096</v>
      </c>
      <c r="AS10" s="16">
        <v>0.94174183714176596</v>
      </c>
      <c r="AT10" s="16">
        <v>1</v>
      </c>
      <c r="AU10" s="16">
        <v>0.94442265843039497</v>
      </c>
      <c r="AV10" s="16"/>
      <c r="AW10" s="16">
        <v>0.93989038171392902</v>
      </c>
      <c r="AX10" s="16">
        <v>0.96133148983732597</v>
      </c>
      <c r="AY10" s="16">
        <v>0.96133148983732597</v>
      </c>
      <c r="AZ10" s="16" t="s">
        <v>137</v>
      </c>
      <c r="BA10" s="16" t="s">
        <v>137</v>
      </c>
      <c r="BB10" s="16" t="s">
        <v>137</v>
      </c>
      <c r="BC10" s="16">
        <v>0.86321901910519505</v>
      </c>
      <c r="BD10" s="16">
        <v>0.96212304494396705</v>
      </c>
      <c r="BE10" s="16">
        <v>0.89260352073603499</v>
      </c>
      <c r="BF10" s="16"/>
      <c r="BG10" s="16">
        <v>0.95369998684341295</v>
      </c>
      <c r="BH10" s="16">
        <v>0.92551658017226002</v>
      </c>
      <c r="BI10" s="16">
        <v>0.84879440179490795</v>
      </c>
      <c r="BJ10" s="16">
        <v>0.92830996511354003</v>
      </c>
      <c r="BK10" s="16">
        <v>0.97322439261716198</v>
      </c>
      <c r="BL10" s="16">
        <v>0.82859855962127804</v>
      </c>
      <c r="BM10" s="16"/>
      <c r="BN10" s="16">
        <v>0.88952089430939796</v>
      </c>
      <c r="BO10" s="16">
        <v>0.97285866055297099</v>
      </c>
      <c r="BP10" s="16">
        <v>0.91013032739759803</v>
      </c>
      <c r="BQ10" s="16">
        <v>0.94421618480291802</v>
      </c>
      <c r="BR10" s="16">
        <v>0.94457249907658303</v>
      </c>
      <c r="BS10" s="16">
        <v>0.97227123845075802</v>
      </c>
      <c r="BT10" s="16"/>
      <c r="BU10" s="16">
        <v>0.94602264321894103</v>
      </c>
      <c r="BV10" s="16">
        <v>0.94699054879575095</v>
      </c>
      <c r="BW10" s="16"/>
      <c r="BX10" s="16">
        <v>0.94820670335215196</v>
      </c>
      <c r="BY10" s="16">
        <v>0.94421856571962703</v>
      </c>
      <c r="BZ10" s="16"/>
      <c r="CA10" s="16">
        <v>0.95621967131306396</v>
      </c>
      <c r="CB10" s="16">
        <v>0.93693654231486501</v>
      </c>
    </row>
    <row r="11" spans="2:80" x14ac:dyDescent="0.35">
      <c r="B11" s="17" t="s">
        <v>98</v>
      </c>
      <c r="C11" s="18">
        <v>4.0539149415741403E-3</v>
      </c>
      <c r="D11" s="18">
        <v>0</v>
      </c>
      <c r="E11" s="18">
        <v>7.4698979892071802E-3</v>
      </c>
      <c r="F11" s="18"/>
      <c r="G11" s="18">
        <v>0</v>
      </c>
      <c r="H11" s="18">
        <v>6.8529607052422101E-3</v>
      </c>
      <c r="I11" s="18">
        <v>3.4713367719260198E-3</v>
      </c>
      <c r="J11" s="18"/>
      <c r="K11" s="18">
        <v>0</v>
      </c>
      <c r="L11" s="18">
        <v>1.4450251768445299E-2</v>
      </c>
      <c r="M11" s="18">
        <v>0</v>
      </c>
      <c r="N11" s="18">
        <v>0</v>
      </c>
      <c r="O11" s="18"/>
      <c r="P11" s="18">
        <v>1.9531064860116801E-2</v>
      </c>
      <c r="Q11" s="18">
        <v>0</v>
      </c>
      <c r="R11" s="18">
        <v>0</v>
      </c>
      <c r="S11" s="18">
        <v>0</v>
      </c>
      <c r="T11" s="18">
        <v>0</v>
      </c>
      <c r="U11" s="18">
        <v>0</v>
      </c>
      <c r="V11" s="18">
        <v>0</v>
      </c>
      <c r="W11" s="18">
        <v>0</v>
      </c>
      <c r="X11" s="18">
        <v>0</v>
      </c>
      <c r="Y11" s="18">
        <v>0</v>
      </c>
      <c r="Z11" s="18">
        <v>2.9364660411538498E-2</v>
      </c>
      <c r="AA11" s="18">
        <v>0</v>
      </c>
      <c r="AB11" s="18"/>
      <c r="AC11" s="18">
        <v>9.3664002901866408E-3</v>
      </c>
      <c r="AD11" s="18">
        <v>0</v>
      </c>
      <c r="AE11" s="18">
        <v>0</v>
      </c>
      <c r="AF11" s="18">
        <v>0</v>
      </c>
      <c r="AG11" s="18"/>
      <c r="AH11" s="18">
        <v>6.7599159556305799E-3</v>
      </c>
      <c r="AI11" s="18">
        <v>0</v>
      </c>
      <c r="AJ11" s="18">
        <v>0</v>
      </c>
      <c r="AK11" s="18">
        <v>0</v>
      </c>
      <c r="AL11" s="18"/>
      <c r="AM11" s="18">
        <v>4.5054675226145298E-3</v>
      </c>
      <c r="AN11" s="18">
        <v>4.0598504417700002E-3</v>
      </c>
      <c r="AO11" s="18">
        <v>0</v>
      </c>
      <c r="AP11" s="18"/>
      <c r="AQ11" s="18">
        <v>4.4927202994981801E-3</v>
      </c>
      <c r="AR11" s="18">
        <v>0</v>
      </c>
      <c r="AS11" s="18">
        <v>0</v>
      </c>
      <c r="AT11" s="18">
        <v>0</v>
      </c>
      <c r="AU11" s="18">
        <v>0</v>
      </c>
      <c r="AV11" s="18"/>
      <c r="AW11" s="18">
        <v>0</v>
      </c>
      <c r="AX11" s="18">
        <v>5.4890338358895702E-3</v>
      </c>
      <c r="AY11" s="18">
        <v>5.4890338358895702E-3</v>
      </c>
      <c r="AZ11" s="18" t="s">
        <v>137</v>
      </c>
      <c r="BA11" s="18" t="s">
        <v>137</v>
      </c>
      <c r="BB11" s="18" t="s">
        <v>137</v>
      </c>
      <c r="BC11" s="18">
        <v>0</v>
      </c>
      <c r="BD11" s="18">
        <v>0</v>
      </c>
      <c r="BE11" s="18">
        <v>0</v>
      </c>
      <c r="BF11" s="18"/>
      <c r="BG11" s="18">
        <v>2.0922340809442701E-3</v>
      </c>
      <c r="BH11" s="18">
        <v>0</v>
      </c>
      <c r="BI11" s="18">
        <v>0</v>
      </c>
      <c r="BJ11" s="18">
        <v>3.7028102361590702E-2</v>
      </c>
      <c r="BK11" s="18">
        <v>0</v>
      </c>
      <c r="BL11" s="18">
        <v>0</v>
      </c>
      <c r="BM11" s="18"/>
      <c r="BN11" s="18">
        <v>0</v>
      </c>
      <c r="BO11" s="18">
        <v>4.8274217540048101E-3</v>
      </c>
      <c r="BP11" s="18">
        <v>3.0357475203856801E-2</v>
      </c>
      <c r="BQ11" s="18">
        <v>0</v>
      </c>
      <c r="BR11" s="18">
        <v>0</v>
      </c>
      <c r="BS11" s="18">
        <v>0</v>
      </c>
      <c r="BT11" s="18"/>
      <c r="BU11" s="18">
        <v>0</v>
      </c>
      <c r="BV11" s="18">
        <v>1.4456435090022E-2</v>
      </c>
      <c r="BW11" s="18"/>
      <c r="BX11" s="18">
        <v>0</v>
      </c>
      <c r="BY11" s="18">
        <v>8.4530250030042404E-3</v>
      </c>
      <c r="BZ11" s="18"/>
      <c r="CA11" s="18">
        <v>0</v>
      </c>
      <c r="CB11" s="18">
        <v>5.5990479091551498E-3</v>
      </c>
    </row>
    <row r="12" spans="2:80" x14ac:dyDescent="0.35">
      <c r="B12" s="15" t="s">
        <v>501</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I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9" width="20.7265625" customWidth="1"/>
  </cols>
  <sheetData>
    <row r="2" spans="2:9" ht="40" customHeight="1" x14ac:dyDescent="0.35">
      <c r="D2" s="30" t="s">
        <v>252</v>
      </c>
      <c r="E2" s="27"/>
      <c r="F2" s="27"/>
      <c r="G2" s="27"/>
      <c r="H2" s="27"/>
      <c r="I2" s="27"/>
    </row>
    <row r="6" spans="2:9" ht="50.15" customHeight="1" x14ac:dyDescent="0.35">
      <c r="B6" s="22" t="s">
        <v>15</v>
      </c>
      <c r="C6" s="22" t="s">
        <v>246</v>
      </c>
      <c r="D6" s="22" t="s">
        <v>353</v>
      </c>
      <c r="E6" s="22" t="s">
        <v>354</v>
      </c>
      <c r="F6" s="22" t="s">
        <v>249</v>
      </c>
      <c r="G6" s="22" t="s">
        <v>355</v>
      </c>
      <c r="H6" s="22" t="s">
        <v>251</v>
      </c>
    </row>
    <row r="7" spans="2:9" x14ac:dyDescent="0.35">
      <c r="B7" s="17" t="s">
        <v>215</v>
      </c>
      <c r="C7" s="16">
        <v>0.43579219417513998</v>
      </c>
      <c r="D7" s="16">
        <v>4.9050325047135697E-2</v>
      </c>
      <c r="E7" s="16">
        <v>4.3659167509589702E-2</v>
      </c>
      <c r="F7" s="16">
        <v>0.25988988301860999</v>
      </c>
      <c r="G7" s="16">
        <v>0.10643568068297</v>
      </c>
      <c r="H7" s="16">
        <v>5.4352508627203998E-2</v>
      </c>
    </row>
    <row r="8" spans="2:9" x14ac:dyDescent="0.35">
      <c r="B8" s="17" t="s">
        <v>216</v>
      </c>
      <c r="C8" s="16">
        <v>0.53247568185042504</v>
      </c>
      <c r="D8" s="16">
        <v>0.93319431897807203</v>
      </c>
      <c r="E8" s="16">
        <v>0.92711527741871802</v>
      </c>
      <c r="F8" s="16">
        <v>0.72151472831745</v>
      </c>
      <c r="G8" s="16">
        <v>0.86738291969943804</v>
      </c>
      <c r="H8" s="16">
        <v>0.89849914195481495</v>
      </c>
    </row>
    <row r="9" spans="2:9" x14ac:dyDescent="0.35">
      <c r="B9" s="17" t="s">
        <v>98</v>
      </c>
      <c r="C9" s="16">
        <v>3.1732123974435103E-2</v>
      </c>
      <c r="D9" s="16">
        <v>1.7755355974792698E-2</v>
      </c>
      <c r="E9" s="16">
        <v>2.9225555071692701E-2</v>
      </c>
      <c r="F9" s="16">
        <v>1.85953886639398E-2</v>
      </c>
      <c r="G9" s="16">
        <v>2.61813996175916E-2</v>
      </c>
      <c r="H9" s="16">
        <v>4.7148349417980899E-2</v>
      </c>
    </row>
    <row r="10" spans="2:9" x14ac:dyDescent="0.35">
      <c r="B10" s="15" t="s">
        <v>501</v>
      </c>
      <c r="C10" s="15"/>
      <c r="D10" s="15"/>
      <c r="E10" s="15"/>
      <c r="F10" s="15"/>
      <c r="G10" s="15"/>
      <c r="H10" s="15"/>
    </row>
    <row r="11" spans="2:9" x14ac:dyDescent="0.35">
      <c r="B11" t="s">
        <v>101</v>
      </c>
    </row>
    <row r="12" spans="2:9" x14ac:dyDescent="0.35">
      <c r="B12" t="s">
        <v>102</v>
      </c>
    </row>
    <row r="16" spans="2:9" x14ac:dyDescent="0.35">
      <c r="B16"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B16"/>
  <sheetViews>
    <sheetView showGridLines="0" topLeftCell="A5"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253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215</v>
      </c>
      <c r="C9" s="16">
        <v>0.43579219417513998</v>
      </c>
      <c r="D9" s="16">
        <v>0.39572213918923199</v>
      </c>
      <c r="E9" s="16">
        <v>0.46955674782816598</v>
      </c>
      <c r="F9" s="16"/>
      <c r="G9" s="16">
        <v>0.65184062864674597</v>
      </c>
      <c r="H9" s="16">
        <v>0.43086482827010097</v>
      </c>
      <c r="I9" s="16">
        <v>0.41969117895352498</v>
      </c>
      <c r="J9" s="16"/>
      <c r="K9" s="16">
        <v>0.39206171958775798</v>
      </c>
      <c r="L9" s="16">
        <v>0.45451090533807698</v>
      </c>
      <c r="M9" s="16">
        <v>0.47649603080112601</v>
      </c>
      <c r="N9" s="16">
        <v>0.45945754139407202</v>
      </c>
      <c r="O9" s="16"/>
      <c r="P9" s="16">
        <v>0.40951561024329303</v>
      </c>
      <c r="Q9" s="16">
        <v>0.47020855488419</v>
      </c>
      <c r="R9" s="16">
        <v>0.4814230416345</v>
      </c>
      <c r="S9" s="16">
        <v>0.50329005397516202</v>
      </c>
      <c r="T9" s="16">
        <v>0.30337715218702399</v>
      </c>
      <c r="U9" s="16">
        <v>0.40492707361036401</v>
      </c>
      <c r="V9" s="16">
        <v>0.43142065208745101</v>
      </c>
      <c r="W9" s="16">
        <v>0.45512468246119497</v>
      </c>
      <c r="X9" s="16">
        <v>0.50836212938281899</v>
      </c>
      <c r="Y9" s="16">
        <v>0.36718795665696702</v>
      </c>
      <c r="Z9" s="16">
        <v>0.40395697954022097</v>
      </c>
      <c r="AA9" s="16">
        <v>0.33709561591572001</v>
      </c>
      <c r="AB9" s="16"/>
      <c r="AC9" s="16">
        <v>0.396586431429645</v>
      </c>
      <c r="AD9" s="16">
        <v>0.48131674986047102</v>
      </c>
      <c r="AE9" s="16">
        <v>0.33057337904004702</v>
      </c>
      <c r="AF9" s="16">
        <v>0.42000019910681302</v>
      </c>
      <c r="AG9" s="16"/>
      <c r="AH9" s="16">
        <v>0.43761063594977301</v>
      </c>
      <c r="AI9" s="16">
        <v>0.40346874098892699</v>
      </c>
      <c r="AJ9" s="16">
        <v>0.55303089049667997</v>
      </c>
      <c r="AK9" s="16">
        <v>0.23668168153937599</v>
      </c>
      <c r="AL9" s="16"/>
      <c r="AM9" s="16">
        <v>0.444471658614154</v>
      </c>
      <c r="AN9" s="16">
        <v>0.42798613264923202</v>
      </c>
      <c r="AO9" s="16">
        <v>0.44608107647859102</v>
      </c>
      <c r="AP9" s="16"/>
      <c r="AQ9" s="16">
        <v>0.39959692210722297</v>
      </c>
      <c r="AR9" s="16">
        <v>0.54514864315056599</v>
      </c>
      <c r="AS9" s="16">
        <v>0.51271835571194002</v>
      </c>
      <c r="AT9" s="16">
        <v>0.53559521135459398</v>
      </c>
      <c r="AU9" s="16">
        <v>0.41468385944466601</v>
      </c>
      <c r="AV9" s="16"/>
      <c r="AW9" s="16">
        <v>0.43664902674482498</v>
      </c>
      <c r="AX9" s="16">
        <v>0.39743223701505398</v>
      </c>
      <c r="AY9" s="16">
        <v>0.39743223701505398</v>
      </c>
      <c r="AZ9" s="16" t="s">
        <v>137</v>
      </c>
      <c r="BA9" s="16" t="s">
        <v>137</v>
      </c>
      <c r="BB9" s="16" t="s">
        <v>137</v>
      </c>
      <c r="BC9" s="16">
        <v>0.49452758305939798</v>
      </c>
      <c r="BD9" s="16">
        <v>0.53076262989781497</v>
      </c>
      <c r="BE9" s="16">
        <v>0.421699798093712</v>
      </c>
      <c r="BF9" s="16"/>
      <c r="BG9" s="16">
        <v>0.40853957048491901</v>
      </c>
      <c r="BH9" s="16">
        <v>0.62158324313336299</v>
      </c>
      <c r="BI9" s="16">
        <v>0.51728422586421097</v>
      </c>
      <c r="BJ9" s="16">
        <v>0.41805752347637698</v>
      </c>
      <c r="BK9" s="16">
        <v>0.51380638401661305</v>
      </c>
      <c r="BL9" s="16">
        <v>0.40843477924699101</v>
      </c>
      <c r="BM9" s="16"/>
      <c r="BN9" s="16">
        <v>0.53142845678809003</v>
      </c>
      <c r="BO9" s="16">
        <v>0.412835226666383</v>
      </c>
      <c r="BP9" s="16">
        <v>0.355030122196138</v>
      </c>
      <c r="BQ9" s="16">
        <v>0.444483048859665</v>
      </c>
      <c r="BR9" s="16">
        <v>0.45376300735649899</v>
      </c>
      <c r="BS9" s="16">
        <v>0.40834210216504502</v>
      </c>
      <c r="BT9" s="16"/>
      <c r="BU9" s="16">
        <v>0.462000361448198</v>
      </c>
      <c r="BV9" s="16">
        <v>0.36854090941926898</v>
      </c>
      <c r="BW9" s="16"/>
      <c r="BX9" s="16">
        <v>0.42651721208989002</v>
      </c>
      <c r="BY9" s="16">
        <v>0.445856950737339</v>
      </c>
      <c r="BZ9" s="16"/>
      <c r="CA9" s="16">
        <v>0.41249799030841999</v>
      </c>
      <c r="CB9" s="16">
        <v>0.46503458445374202</v>
      </c>
    </row>
    <row r="10" spans="2:80" x14ac:dyDescent="0.35">
      <c r="B10" s="17" t="s">
        <v>216</v>
      </c>
      <c r="C10" s="16">
        <v>0.53247568185042504</v>
      </c>
      <c r="D10" s="16">
        <v>0.57322321592178804</v>
      </c>
      <c r="E10" s="16">
        <v>0.498140258530819</v>
      </c>
      <c r="F10" s="16"/>
      <c r="G10" s="16">
        <v>0.34815937135325398</v>
      </c>
      <c r="H10" s="16">
        <v>0.54299808731795596</v>
      </c>
      <c r="I10" s="16">
        <v>0.54414646612321105</v>
      </c>
      <c r="J10" s="16"/>
      <c r="K10" s="16">
        <v>0.57953167723311305</v>
      </c>
      <c r="L10" s="16">
        <v>0.51954241334725304</v>
      </c>
      <c r="M10" s="16">
        <v>0.49655508607246801</v>
      </c>
      <c r="N10" s="16">
        <v>0.49459597638448999</v>
      </c>
      <c r="O10" s="16"/>
      <c r="P10" s="16">
        <v>0.496441251223952</v>
      </c>
      <c r="Q10" s="16">
        <v>0.51591020370543905</v>
      </c>
      <c r="R10" s="16">
        <v>0.50040186423801203</v>
      </c>
      <c r="S10" s="16">
        <v>0.49670994602483798</v>
      </c>
      <c r="T10" s="16">
        <v>0.66932747516021496</v>
      </c>
      <c r="U10" s="16">
        <v>0.59507292638963605</v>
      </c>
      <c r="V10" s="16">
        <v>0.54939496110403796</v>
      </c>
      <c r="W10" s="16">
        <v>0.50158262288342004</v>
      </c>
      <c r="X10" s="16">
        <v>0.47935394424230399</v>
      </c>
      <c r="Y10" s="16">
        <v>0.59327312000763399</v>
      </c>
      <c r="Z10" s="16">
        <v>0.46751623123124397</v>
      </c>
      <c r="AA10" s="16">
        <v>0.66290438408427999</v>
      </c>
      <c r="AB10" s="16"/>
      <c r="AC10" s="16">
        <v>0.56088209612062701</v>
      </c>
      <c r="AD10" s="16">
        <v>0.49830462897869598</v>
      </c>
      <c r="AE10" s="16">
        <v>0.64195402823022696</v>
      </c>
      <c r="AF10" s="16">
        <v>0.52782204639365304</v>
      </c>
      <c r="AG10" s="16"/>
      <c r="AH10" s="16">
        <v>0.52588688705296804</v>
      </c>
      <c r="AI10" s="16">
        <v>0.57065408039094401</v>
      </c>
      <c r="AJ10" s="16">
        <v>0.41456591423272898</v>
      </c>
      <c r="AK10" s="16">
        <v>0.76331831846062403</v>
      </c>
      <c r="AL10" s="16"/>
      <c r="AM10" s="16">
        <v>0.52333423701862603</v>
      </c>
      <c r="AN10" s="16">
        <v>0.54056564462523204</v>
      </c>
      <c r="AO10" s="16">
        <v>0.55391892352140903</v>
      </c>
      <c r="AP10" s="16"/>
      <c r="AQ10" s="16">
        <v>0.56744016765097605</v>
      </c>
      <c r="AR10" s="16">
        <v>0.42745433094827701</v>
      </c>
      <c r="AS10" s="16">
        <v>0.46840907396314502</v>
      </c>
      <c r="AT10" s="16">
        <v>0.46440478864540602</v>
      </c>
      <c r="AU10" s="16">
        <v>0.50522625187227799</v>
      </c>
      <c r="AV10" s="16"/>
      <c r="AW10" s="16">
        <v>0.51690449888647905</v>
      </c>
      <c r="AX10" s="16">
        <v>0.57155405166297901</v>
      </c>
      <c r="AY10" s="16">
        <v>0.57155405166297901</v>
      </c>
      <c r="AZ10" s="16" t="s">
        <v>137</v>
      </c>
      <c r="BA10" s="16" t="s">
        <v>137</v>
      </c>
      <c r="BB10" s="16" t="s">
        <v>137</v>
      </c>
      <c r="BC10" s="16">
        <v>0.50547241694060197</v>
      </c>
      <c r="BD10" s="16">
        <v>0.43423173682028798</v>
      </c>
      <c r="BE10" s="16">
        <v>0.57830020190628795</v>
      </c>
      <c r="BF10" s="16"/>
      <c r="BG10" s="16">
        <v>0.56216983332113701</v>
      </c>
      <c r="BH10" s="16">
        <v>0.31573209783324602</v>
      </c>
      <c r="BI10" s="16">
        <v>0.48271577413578898</v>
      </c>
      <c r="BJ10" s="16">
        <v>0.50380417779595399</v>
      </c>
      <c r="BK10" s="16">
        <v>0.48619361598338701</v>
      </c>
      <c r="BL10" s="16">
        <v>0.59156522075300899</v>
      </c>
      <c r="BM10" s="16"/>
      <c r="BN10" s="16">
        <v>0.37780464049377199</v>
      </c>
      <c r="BO10" s="16">
        <v>0.56478404323131903</v>
      </c>
      <c r="BP10" s="16">
        <v>0.626431904630673</v>
      </c>
      <c r="BQ10" s="16">
        <v>0.53996037833354504</v>
      </c>
      <c r="BR10" s="16">
        <v>0.51763987812629597</v>
      </c>
      <c r="BS10" s="16">
        <v>0.53766665890140997</v>
      </c>
      <c r="BT10" s="16"/>
      <c r="BU10" s="16">
        <v>0.50506195157839195</v>
      </c>
      <c r="BV10" s="16">
        <v>0.60282049312764496</v>
      </c>
      <c r="BW10" s="16"/>
      <c r="BX10" s="16">
        <v>0.54490820118456496</v>
      </c>
      <c r="BY10" s="16">
        <v>0.51898452042252896</v>
      </c>
      <c r="BZ10" s="16"/>
      <c r="CA10" s="16">
        <v>0.54699838728399797</v>
      </c>
      <c r="CB10" s="16">
        <v>0.514078183385412</v>
      </c>
    </row>
    <row r="11" spans="2:80" x14ac:dyDescent="0.35">
      <c r="B11" s="17" t="s">
        <v>98</v>
      </c>
      <c r="C11" s="18">
        <v>3.1732123974435103E-2</v>
      </c>
      <c r="D11" s="18">
        <v>3.1054644888980399E-2</v>
      </c>
      <c r="E11" s="18">
        <v>3.2302993641014903E-2</v>
      </c>
      <c r="F11" s="18"/>
      <c r="G11" s="18">
        <v>0</v>
      </c>
      <c r="H11" s="18">
        <v>2.6137084411942901E-2</v>
      </c>
      <c r="I11" s="18">
        <v>3.6162354923264001E-2</v>
      </c>
      <c r="J11" s="18"/>
      <c r="K11" s="18">
        <v>2.8406603179129401E-2</v>
      </c>
      <c r="L11" s="18">
        <v>2.5946681314670102E-2</v>
      </c>
      <c r="M11" s="18">
        <v>2.6948883126406101E-2</v>
      </c>
      <c r="N11" s="18">
        <v>4.5946482221438302E-2</v>
      </c>
      <c r="O11" s="18"/>
      <c r="P11" s="18">
        <v>9.4043138532754297E-2</v>
      </c>
      <c r="Q11" s="18">
        <v>1.3881241410370801E-2</v>
      </c>
      <c r="R11" s="18">
        <v>1.8175094127488401E-2</v>
      </c>
      <c r="S11" s="18">
        <v>0</v>
      </c>
      <c r="T11" s="18">
        <v>2.7295372652760799E-2</v>
      </c>
      <c r="U11" s="18">
        <v>0</v>
      </c>
      <c r="V11" s="18">
        <v>1.9184386808510999E-2</v>
      </c>
      <c r="W11" s="18">
        <v>4.3292694655384899E-2</v>
      </c>
      <c r="X11" s="18">
        <v>1.22839263748773E-2</v>
      </c>
      <c r="Y11" s="18">
        <v>3.9538923335398997E-2</v>
      </c>
      <c r="Z11" s="18">
        <v>0.128526789228535</v>
      </c>
      <c r="AA11" s="18">
        <v>0</v>
      </c>
      <c r="AB11" s="18"/>
      <c r="AC11" s="18">
        <v>4.2531472449727499E-2</v>
      </c>
      <c r="AD11" s="18">
        <v>2.0378621160833301E-2</v>
      </c>
      <c r="AE11" s="18">
        <v>2.7472592729725999E-2</v>
      </c>
      <c r="AF11" s="18">
        <v>5.2177754499533498E-2</v>
      </c>
      <c r="AG11" s="18"/>
      <c r="AH11" s="18">
        <v>3.6502476997259101E-2</v>
      </c>
      <c r="AI11" s="18">
        <v>2.5877178620128598E-2</v>
      </c>
      <c r="AJ11" s="18">
        <v>3.2403195270591399E-2</v>
      </c>
      <c r="AK11" s="18">
        <v>0</v>
      </c>
      <c r="AL11" s="18"/>
      <c r="AM11" s="18">
        <v>3.2194104367220602E-2</v>
      </c>
      <c r="AN11" s="18">
        <v>3.1448222725536101E-2</v>
      </c>
      <c r="AO11" s="18">
        <v>0</v>
      </c>
      <c r="AP11" s="18"/>
      <c r="AQ11" s="18">
        <v>3.2962910241801598E-2</v>
      </c>
      <c r="AR11" s="18">
        <v>2.7397025901157598E-2</v>
      </c>
      <c r="AS11" s="18">
        <v>1.8872570324914802E-2</v>
      </c>
      <c r="AT11" s="18">
        <v>0</v>
      </c>
      <c r="AU11" s="18">
        <v>8.0089888683056304E-2</v>
      </c>
      <c r="AV11" s="18"/>
      <c r="AW11" s="18">
        <v>4.6446474368695603E-2</v>
      </c>
      <c r="AX11" s="18">
        <v>3.10137113219674E-2</v>
      </c>
      <c r="AY11" s="18">
        <v>3.10137113219674E-2</v>
      </c>
      <c r="AZ11" s="18" t="s">
        <v>137</v>
      </c>
      <c r="BA11" s="18" t="s">
        <v>137</v>
      </c>
      <c r="BB11" s="18" t="s">
        <v>137</v>
      </c>
      <c r="BC11" s="18">
        <v>0</v>
      </c>
      <c r="BD11" s="18">
        <v>3.5005633281897097E-2</v>
      </c>
      <c r="BE11" s="18">
        <v>0</v>
      </c>
      <c r="BF11" s="18"/>
      <c r="BG11" s="18">
        <v>2.9290596193943901E-2</v>
      </c>
      <c r="BH11" s="18">
        <v>6.2684659033391099E-2</v>
      </c>
      <c r="BI11" s="18">
        <v>0</v>
      </c>
      <c r="BJ11" s="18">
        <v>7.8138298727669003E-2</v>
      </c>
      <c r="BK11" s="18">
        <v>0</v>
      </c>
      <c r="BL11" s="18">
        <v>0</v>
      </c>
      <c r="BM11" s="18"/>
      <c r="BN11" s="18">
        <v>9.0766902718138198E-2</v>
      </c>
      <c r="BO11" s="18">
        <v>2.23807301022989E-2</v>
      </c>
      <c r="BP11" s="18">
        <v>1.85379731731889E-2</v>
      </c>
      <c r="BQ11" s="18">
        <v>1.55565728067904E-2</v>
      </c>
      <c r="BR11" s="18">
        <v>2.8597114517205102E-2</v>
      </c>
      <c r="BS11" s="18">
        <v>5.3991238933545203E-2</v>
      </c>
      <c r="BT11" s="18"/>
      <c r="BU11" s="18">
        <v>3.2937686973409597E-2</v>
      </c>
      <c r="BV11" s="18">
        <v>2.86385974530853E-2</v>
      </c>
      <c r="BW11" s="18"/>
      <c r="BX11" s="18">
        <v>2.8574586725545099E-2</v>
      </c>
      <c r="BY11" s="18">
        <v>3.5158528840132298E-2</v>
      </c>
      <c r="BZ11" s="18"/>
      <c r="CA11" s="18">
        <v>4.0503622407581603E-2</v>
      </c>
      <c r="CB11" s="18">
        <v>2.08872321608457E-2</v>
      </c>
    </row>
    <row r="12" spans="2:80" x14ac:dyDescent="0.35">
      <c r="B12" s="15" t="s">
        <v>501</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CB16"/>
  <sheetViews>
    <sheetView showGridLines="0" topLeftCell="A5"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356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215</v>
      </c>
      <c r="C9" s="16">
        <v>4.9050325047135697E-2</v>
      </c>
      <c r="D9" s="16">
        <v>4.3623451718142803E-2</v>
      </c>
      <c r="E9" s="16">
        <v>5.3623215095562199E-2</v>
      </c>
      <c r="F9" s="16"/>
      <c r="G9" s="16">
        <v>2.6052808241709802E-2</v>
      </c>
      <c r="H9" s="16">
        <v>7.5014920028839402E-2</v>
      </c>
      <c r="I9" s="16">
        <v>4.2448672359777902E-2</v>
      </c>
      <c r="J9" s="16"/>
      <c r="K9" s="16">
        <v>3.3517416903686002E-2</v>
      </c>
      <c r="L9" s="16">
        <v>4.5394763778755801E-2</v>
      </c>
      <c r="M9" s="16">
        <v>7.3107175443167596E-2</v>
      </c>
      <c r="N9" s="16">
        <v>6.3700700851886893E-2</v>
      </c>
      <c r="O9" s="16"/>
      <c r="P9" s="16">
        <v>0.12772236396766301</v>
      </c>
      <c r="Q9" s="16">
        <v>2.7365884216230801E-2</v>
      </c>
      <c r="R9" s="16">
        <v>7.5689399846643302E-2</v>
      </c>
      <c r="S9" s="16">
        <v>1.34116960430413E-2</v>
      </c>
      <c r="T9" s="16">
        <v>5.0392717570175702E-2</v>
      </c>
      <c r="U9" s="16">
        <v>4.1528637529085699E-2</v>
      </c>
      <c r="V9" s="16">
        <v>5.7677117860973501E-2</v>
      </c>
      <c r="W9" s="16">
        <v>8.9620489787423999E-2</v>
      </c>
      <c r="X9" s="16">
        <v>2.6695915273753201E-2</v>
      </c>
      <c r="Y9" s="16">
        <v>0</v>
      </c>
      <c r="Z9" s="16">
        <v>6.1948761458093103E-2</v>
      </c>
      <c r="AA9" s="16">
        <v>0</v>
      </c>
      <c r="AB9" s="16"/>
      <c r="AC9" s="16">
        <v>8.8767566017695601E-2</v>
      </c>
      <c r="AD9" s="16">
        <v>4.79616463977924E-2</v>
      </c>
      <c r="AE9" s="16">
        <v>1.32536170978049E-2</v>
      </c>
      <c r="AF9" s="16">
        <v>2.5710785600004699E-2</v>
      </c>
      <c r="AG9" s="16"/>
      <c r="AH9" s="16">
        <v>5.6871862183014703E-2</v>
      </c>
      <c r="AI9" s="16">
        <v>4.0012032650791902E-2</v>
      </c>
      <c r="AJ9" s="16">
        <v>4.7393351212096299E-2</v>
      </c>
      <c r="AK9" s="16">
        <v>0</v>
      </c>
      <c r="AL9" s="16"/>
      <c r="AM9" s="16">
        <v>6.9414141951501904E-2</v>
      </c>
      <c r="AN9" s="16">
        <v>2.45213324033677E-2</v>
      </c>
      <c r="AO9" s="16">
        <v>0</v>
      </c>
      <c r="AP9" s="16"/>
      <c r="AQ9" s="16">
        <v>4.6130977632658297E-2</v>
      </c>
      <c r="AR9" s="16">
        <v>6.8654287672116496E-2</v>
      </c>
      <c r="AS9" s="16">
        <v>1.7632169846953299E-2</v>
      </c>
      <c r="AT9" s="16">
        <v>0.106845447317375</v>
      </c>
      <c r="AU9" s="16">
        <v>8.5915413783581404E-2</v>
      </c>
      <c r="AV9" s="16"/>
      <c r="AW9" s="16">
        <v>3.02995249617115E-2</v>
      </c>
      <c r="AX9" s="16">
        <v>3.7783288810613998E-2</v>
      </c>
      <c r="AY9" s="16">
        <v>3.7783288810613998E-2</v>
      </c>
      <c r="AZ9" s="16" t="s">
        <v>137</v>
      </c>
      <c r="BA9" s="16" t="s">
        <v>137</v>
      </c>
      <c r="BB9" s="16" t="s">
        <v>137</v>
      </c>
      <c r="BC9" s="16">
        <v>7.0919614915087401E-2</v>
      </c>
      <c r="BD9" s="16">
        <v>8.9585309812054703E-2</v>
      </c>
      <c r="BE9" s="16">
        <v>0.21681474025644401</v>
      </c>
      <c r="BF9" s="16"/>
      <c r="BG9" s="16">
        <v>2.74156527287946E-2</v>
      </c>
      <c r="BH9" s="16">
        <v>8.5736129046723494E-2</v>
      </c>
      <c r="BI9" s="16">
        <v>0.17271152167429299</v>
      </c>
      <c r="BJ9" s="16">
        <v>0.15465347075668201</v>
      </c>
      <c r="BK9" s="16">
        <v>7.3844001164425299E-2</v>
      </c>
      <c r="BL9" s="16">
        <v>0.17140144037872199</v>
      </c>
      <c r="BM9" s="16"/>
      <c r="BN9" s="16">
        <v>0.11560339063728001</v>
      </c>
      <c r="BO9" s="16">
        <v>4.7394581699082297E-2</v>
      </c>
      <c r="BP9" s="16">
        <v>3.7530098427962399E-2</v>
      </c>
      <c r="BQ9" s="16">
        <v>3.6168535257833603E-2</v>
      </c>
      <c r="BR9" s="16">
        <v>4.7606394787629298E-2</v>
      </c>
      <c r="BS9" s="16">
        <v>0</v>
      </c>
      <c r="BT9" s="16"/>
      <c r="BU9" s="16">
        <v>4.63387667690442E-2</v>
      </c>
      <c r="BV9" s="16">
        <v>5.6008300245940702E-2</v>
      </c>
      <c r="BW9" s="16"/>
      <c r="BX9" s="16">
        <v>4.9005185819464399E-2</v>
      </c>
      <c r="BY9" s="16">
        <v>4.90993079275059E-2</v>
      </c>
      <c r="BZ9" s="16"/>
      <c r="CA9" s="16">
        <v>7.0490275700952704E-2</v>
      </c>
      <c r="CB9" s="16">
        <v>2.23201254209488E-2</v>
      </c>
    </row>
    <row r="10" spans="2:80" x14ac:dyDescent="0.35">
      <c r="B10" s="17" t="s">
        <v>216</v>
      </c>
      <c r="C10" s="16">
        <v>0.93319431897807203</v>
      </c>
      <c r="D10" s="16">
        <v>0.93734931332358296</v>
      </c>
      <c r="E10" s="16">
        <v>0.929693162576954</v>
      </c>
      <c r="F10" s="16"/>
      <c r="G10" s="16">
        <v>0.91213927205243905</v>
      </c>
      <c r="H10" s="16">
        <v>0.90363604685855203</v>
      </c>
      <c r="I10" s="16">
        <v>0.94458204949267899</v>
      </c>
      <c r="J10" s="16"/>
      <c r="K10" s="16">
        <v>0.95251561761761705</v>
      </c>
      <c r="L10" s="16">
        <v>0.92078549656637199</v>
      </c>
      <c r="M10" s="16">
        <v>0.91486102184156803</v>
      </c>
      <c r="N10" s="16">
        <v>0.92859300271941003</v>
      </c>
      <c r="O10" s="16"/>
      <c r="P10" s="16">
        <v>0.83563954588084399</v>
      </c>
      <c r="Q10" s="16">
        <v>0.97263411578376902</v>
      </c>
      <c r="R10" s="16">
        <v>0.88614866251739799</v>
      </c>
      <c r="S10" s="16">
        <v>0.98658830395695896</v>
      </c>
      <c r="T10" s="16">
        <v>0.94960728242982395</v>
      </c>
      <c r="U10" s="16">
        <v>0.93904918784254598</v>
      </c>
      <c r="V10" s="16">
        <v>0.94232288213902604</v>
      </c>
      <c r="W10" s="16">
        <v>0.91037951021257602</v>
      </c>
      <c r="X10" s="16">
        <v>0.94927685093286596</v>
      </c>
      <c r="Y10" s="16">
        <v>1</v>
      </c>
      <c r="Z10" s="16">
        <v>0.847133066158273</v>
      </c>
      <c r="AA10" s="16">
        <v>1</v>
      </c>
      <c r="AB10" s="16"/>
      <c r="AC10" s="16">
        <v>0.90186603369211804</v>
      </c>
      <c r="AD10" s="16">
        <v>0.93556072767029397</v>
      </c>
      <c r="AE10" s="16">
        <v>0.95875523614000202</v>
      </c>
      <c r="AF10" s="16">
        <v>0.97428921439999505</v>
      </c>
      <c r="AG10" s="16"/>
      <c r="AH10" s="16">
        <v>0.91896686723842502</v>
      </c>
      <c r="AI10" s="16">
        <v>0.95998796734920799</v>
      </c>
      <c r="AJ10" s="16">
        <v>0.92020345351731203</v>
      </c>
      <c r="AK10" s="16">
        <v>1</v>
      </c>
      <c r="AL10" s="16"/>
      <c r="AM10" s="16">
        <v>0.91439300068372398</v>
      </c>
      <c r="AN10" s="16">
        <v>0.95730316510075597</v>
      </c>
      <c r="AO10" s="16">
        <v>0.96635248039473098</v>
      </c>
      <c r="AP10" s="16"/>
      <c r="AQ10" s="16">
        <v>0.93590439375646395</v>
      </c>
      <c r="AR10" s="16">
        <v>0.92318225354079497</v>
      </c>
      <c r="AS10" s="16">
        <v>0.963495259828132</v>
      </c>
      <c r="AT10" s="16">
        <v>0.82790874344631404</v>
      </c>
      <c r="AU10" s="16">
        <v>0.86714533687943296</v>
      </c>
      <c r="AV10" s="16"/>
      <c r="AW10" s="16">
        <v>0.95037860468055102</v>
      </c>
      <c r="AX10" s="16">
        <v>0.95080752565941096</v>
      </c>
      <c r="AY10" s="16">
        <v>0.95080752565941096</v>
      </c>
      <c r="AZ10" s="16" t="s">
        <v>137</v>
      </c>
      <c r="BA10" s="16" t="s">
        <v>137</v>
      </c>
      <c r="BB10" s="16" t="s">
        <v>137</v>
      </c>
      <c r="BC10" s="16">
        <v>0.92908038508491297</v>
      </c>
      <c r="BD10" s="16">
        <v>0.863380430611004</v>
      </c>
      <c r="BE10" s="16">
        <v>0.68128503969500398</v>
      </c>
      <c r="BF10" s="16"/>
      <c r="BG10" s="16">
        <v>0.96173305215896299</v>
      </c>
      <c r="BH10" s="16">
        <v>0.85938878415188802</v>
      </c>
      <c r="BI10" s="16">
        <v>0.78897968471909397</v>
      </c>
      <c r="BJ10" s="16">
        <v>0.817311991162466</v>
      </c>
      <c r="BK10" s="16">
        <v>0.88154976652927797</v>
      </c>
      <c r="BL10" s="16">
        <v>0.82859855962127804</v>
      </c>
      <c r="BM10" s="16"/>
      <c r="BN10" s="16">
        <v>0.88439660936272002</v>
      </c>
      <c r="BO10" s="16">
        <v>0.923532958326998</v>
      </c>
      <c r="BP10" s="16">
        <v>0.94474778966375095</v>
      </c>
      <c r="BQ10" s="16">
        <v>0.96383146474216597</v>
      </c>
      <c r="BR10" s="16">
        <v>0.92290591153954404</v>
      </c>
      <c r="BS10" s="16">
        <v>0.97373752261569702</v>
      </c>
      <c r="BT10" s="16"/>
      <c r="BU10" s="16">
        <v>0.93107751521229498</v>
      </c>
      <c r="BV10" s="16">
        <v>0.93862612851062399</v>
      </c>
      <c r="BW10" s="16"/>
      <c r="BX10" s="16">
        <v>0.93599683186082605</v>
      </c>
      <c r="BY10" s="16">
        <v>0.93015316917658497</v>
      </c>
      <c r="BZ10" s="16"/>
      <c r="CA10" s="16">
        <v>0.90631768912826405</v>
      </c>
      <c r="CB10" s="16">
        <v>0.96666122422897305</v>
      </c>
    </row>
    <row r="11" spans="2:80" x14ac:dyDescent="0.35">
      <c r="B11" s="17" t="s">
        <v>98</v>
      </c>
      <c r="C11" s="18">
        <v>1.7755355974792698E-2</v>
      </c>
      <c r="D11" s="18">
        <v>1.9027234958273999E-2</v>
      </c>
      <c r="E11" s="18">
        <v>1.6683622327484E-2</v>
      </c>
      <c r="F11" s="18"/>
      <c r="G11" s="18">
        <v>6.1807919705850901E-2</v>
      </c>
      <c r="H11" s="18">
        <v>2.13490331126087E-2</v>
      </c>
      <c r="I11" s="18">
        <v>1.29692781475433E-2</v>
      </c>
      <c r="J11" s="18"/>
      <c r="K11" s="18">
        <v>1.39669654786972E-2</v>
      </c>
      <c r="L11" s="18">
        <v>3.3819739654871797E-2</v>
      </c>
      <c r="M11" s="18">
        <v>1.20318027152642E-2</v>
      </c>
      <c r="N11" s="18">
        <v>7.7062964287030701E-3</v>
      </c>
      <c r="O11" s="18"/>
      <c r="P11" s="18">
        <v>3.6638090151493698E-2</v>
      </c>
      <c r="Q11" s="18">
        <v>0</v>
      </c>
      <c r="R11" s="18">
        <v>3.8161937635959202E-2</v>
      </c>
      <c r="S11" s="18">
        <v>0</v>
      </c>
      <c r="T11" s="18">
        <v>0</v>
      </c>
      <c r="U11" s="18">
        <v>1.9422174628368601E-2</v>
      </c>
      <c r="V11" s="18">
        <v>0</v>
      </c>
      <c r="W11" s="18">
        <v>0</v>
      </c>
      <c r="X11" s="18">
        <v>2.4027233793381099E-2</v>
      </c>
      <c r="Y11" s="18">
        <v>0</v>
      </c>
      <c r="Z11" s="18">
        <v>9.0918172383633505E-2</v>
      </c>
      <c r="AA11" s="18">
        <v>0</v>
      </c>
      <c r="AB11" s="18"/>
      <c r="AC11" s="18">
        <v>9.3664002901866408E-3</v>
      </c>
      <c r="AD11" s="18">
        <v>1.6477625931914201E-2</v>
      </c>
      <c r="AE11" s="18">
        <v>2.7991146762193199E-2</v>
      </c>
      <c r="AF11" s="18">
        <v>0</v>
      </c>
      <c r="AG11" s="18"/>
      <c r="AH11" s="18">
        <v>2.4161270578560601E-2</v>
      </c>
      <c r="AI11" s="18">
        <v>0</v>
      </c>
      <c r="AJ11" s="18">
        <v>3.2403195270591399E-2</v>
      </c>
      <c r="AK11" s="18">
        <v>0</v>
      </c>
      <c r="AL11" s="18"/>
      <c r="AM11" s="18">
        <v>1.61928573647739E-2</v>
      </c>
      <c r="AN11" s="18">
        <v>1.81755024958766E-2</v>
      </c>
      <c r="AO11" s="18">
        <v>3.3647519605269002E-2</v>
      </c>
      <c r="AP11" s="18"/>
      <c r="AQ11" s="18">
        <v>1.7964628610878199E-2</v>
      </c>
      <c r="AR11" s="18">
        <v>8.1634587870885109E-3</v>
      </c>
      <c r="AS11" s="18">
        <v>1.8872570324914802E-2</v>
      </c>
      <c r="AT11" s="18">
        <v>6.5245809236310501E-2</v>
      </c>
      <c r="AU11" s="18">
        <v>4.6939249336985497E-2</v>
      </c>
      <c r="AV11" s="18"/>
      <c r="AW11" s="18">
        <v>1.93218703577374E-2</v>
      </c>
      <c r="AX11" s="18">
        <v>1.14091855299756E-2</v>
      </c>
      <c r="AY11" s="18">
        <v>1.14091855299756E-2</v>
      </c>
      <c r="AZ11" s="18" t="s">
        <v>137</v>
      </c>
      <c r="BA11" s="18" t="s">
        <v>137</v>
      </c>
      <c r="BB11" s="18" t="s">
        <v>137</v>
      </c>
      <c r="BC11" s="18">
        <v>0</v>
      </c>
      <c r="BD11" s="18">
        <v>4.70342595769409E-2</v>
      </c>
      <c r="BE11" s="18">
        <v>0.101900220048551</v>
      </c>
      <c r="BF11" s="18"/>
      <c r="BG11" s="18">
        <v>1.08512951122422E-2</v>
      </c>
      <c r="BH11" s="18">
        <v>5.4875086801388799E-2</v>
      </c>
      <c r="BI11" s="18">
        <v>3.8308793606613802E-2</v>
      </c>
      <c r="BJ11" s="18">
        <v>2.8034538080851899E-2</v>
      </c>
      <c r="BK11" s="18">
        <v>4.4606232306296997E-2</v>
      </c>
      <c r="BL11" s="18">
        <v>0</v>
      </c>
      <c r="BM11" s="18"/>
      <c r="BN11" s="18">
        <v>0</v>
      </c>
      <c r="BO11" s="18">
        <v>2.9072459973919901E-2</v>
      </c>
      <c r="BP11" s="18">
        <v>1.7722111908287101E-2</v>
      </c>
      <c r="BQ11" s="18">
        <v>0</v>
      </c>
      <c r="BR11" s="18">
        <v>2.9487693672826699E-2</v>
      </c>
      <c r="BS11" s="18">
        <v>2.6262477384302998E-2</v>
      </c>
      <c r="BT11" s="18"/>
      <c r="BU11" s="18">
        <v>2.2583718018660801E-2</v>
      </c>
      <c r="BV11" s="18">
        <v>5.3655712434348898E-3</v>
      </c>
      <c r="BW11" s="18"/>
      <c r="BX11" s="18">
        <v>1.49979823197098E-2</v>
      </c>
      <c r="BY11" s="18">
        <v>2.0747522895909101E-2</v>
      </c>
      <c r="BZ11" s="18"/>
      <c r="CA11" s="18">
        <v>2.3192035170782801E-2</v>
      </c>
      <c r="CB11" s="18">
        <v>1.10186503500781E-2</v>
      </c>
    </row>
    <row r="12" spans="2:80" x14ac:dyDescent="0.35">
      <c r="B12" s="15" t="s">
        <v>501</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357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215</v>
      </c>
      <c r="C9" s="16">
        <v>4.3659167509589702E-2</v>
      </c>
      <c r="D9" s="16">
        <v>3.44571394176321E-2</v>
      </c>
      <c r="E9" s="16">
        <v>5.14131466677622E-2</v>
      </c>
      <c r="F9" s="16"/>
      <c r="G9" s="16">
        <v>7.6407571724198306E-2</v>
      </c>
      <c r="H9" s="16">
        <v>4.0337649316362099E-2</v>
      </c>
      <c r="I9" s="16">
        <v>4.2060155959426297E-2</v>
      </c>
      <c r="J9" s="16"/>
      <c r="K9" s="16">
        <v>5.0798853756683499E-2</v>
      </c>
      <c r="L9" s="16">
        <v>5.4825269317030398E-2</v>
      </c>
      <c r="M9" s="16">
        <v>3.7912898718981403E-2</v>
      </c>
      <c r="N9" s="16">
        <v>2.3650452641181499E-2</v>
      </c>
      <c r="O9" s="16"/>
      <c r="P9" s="16">
        <v>5.7477157067690202E-2</v>
      </c>
      <c r="Q9" s="16">
        <v>2.7365884216230801E-2</v>
      </c>
      <c r="R9" s="16">
        <v>7.2727937329383804E-2</v>
      </c>
      <c r="S9" s="16">
        <v>2.91378169248841E-2</v>
      </c>
      <c r="T9" s="16">
        <v>4.7858214829074402E-2</v>
      </c>
      <c r="U9" s="16">
        <v>4.3581325782537803E-2</v>
      </c>
      <c r="V9" s="16">
        <v>8.0489162560211699E-2</v>
      </c>
      <c r="W9" s="16">
        <v>0</v>
      </c>
      <c r="X9" s="16">
        <v>5.2420878602441497E-2</v>
      </c>
      <c r="Y9" s="16">
        <v>1.8199167872134402E-2</v>
      </c>
      <c r="Z9" s="16">
        <v>3.0393369123327199E-2</v>
      </c>
      <c r="AA9" s="16">
        <v>0</v>
      </c>
      <c r="AB9" s="16"/>
      <c r="AC9" s="16">
        <v>3.3011339892657997E-2</v>
      </c>
      <c r="AD9" s="16">
        <v>5.38951764838696E-2</v>
      </c>
      <c r="AE9" s="16">
        <v>1.2257441808791699E-2</v>
      </c>
      <c r="AF9" s="16">
        <v>4.31144899442183E-2</v>
      </c>
      <c r="AG9" s="16"/>
      <c r="AH9" s="16">
        <v>3.9892782774391698E-2</v>
      </c>
      <c r="AI9" s="16">
        <v>5.8830980501691797E-2</v>
      </c>
      <c r="AJ9" s="16">
        <v>3.1779444535937597E-2</v>
      </c>
      <c r="AK9" s="16">
        <v>9.4208852082115005E-2</v>
      </c>
      <c r="AL9" s="16"/>
      <c r="AM9" s="16">
        <v>5.0648050077481799E-2</v>
      </c>
      <c r="AN9" s="16">
        <v>4.0754536936317101E-2</v>
      </c>
      <c r="AO9" s="16">
        <v>0</v>
      </c>
      <c r="AP9" s="16"/>
      <c r="AQ9" s="16">
        <v>5.7791990980192401E-2</v>
      </c>
      <c r="AR9" s="16">
        <v>3.7723399860265398E-2</v>
      </c>
      <c r="AS9" s="16">
        <v>0</v>
      </c>
      <c r="AT9" s="16">
        <v>0</v>
      </c>
      <c r="AU9" s="16">
        <v>3.0517850837912901E-2</v>
      </c>
      <c r="AV9" s="16"/>
      <c r="AW9" s="16">
        <v>3.9265850772807399E-2</v>
      </c>
      <c r="AX9" s="16">
        <v>3.8904847080058501E-2</v>
      </c>
      <c r="AY9" s="16">
        <v>3.8904847080058501E-2</v>
      </c>
      <c r="AZ9" s="16" t="s">
        <v>137</v>
      </c>
      <c r="BA9" s="16" t="s">
        <v>137</v>
      </c>
      <c r="BB9" s="16" t="s">
        <v>137</v>
      </c>
      <c r="BC9" s="16">
        <v>0</v>
      </c>
      <c r="BD9" s="16">
        <v>4.0021088009835303E-2</v>
      </c>
      <c r="BE9" s="16">
        <v>0.20929669931251599</v>
      </c>
      <c r="BF9" s="16"/>
      <c r="BG9" s="16">
        <v>4.1478582820632E-2</v>
      </c>
      <c r="BH9" s="16">
        <v>2.6050160424353999E-2</v>
      </c>
      <c r="BI9" s="16">
        <v>3.8308793606613802E-2</v>
      </c>
      <c r="BJ9" s="16">
        <v>4.9140058203952397E-2</v>
      </c>
      <c r="BK9" s="16">
        <v>7.4909306875475104E-2</v>
      </c>
      <c r="BL9" s="16">
        <v>0.17140144037872199</v>
      </c>
      <c r="BM9" s="16"/>
      <c r="BN9" s="16">
        <v>4.79407164946676E-2</v>
      </c>
      <c r="BO9" s="16">
        <v>4.5411539962284003E-2</v>
      </c>
      <c r="BP9" s="16">
        <v>3.6293311846382598E-2</v>
      </c>
      <c r="BQ9" s="16">
        <v>2.20020039991515E-2</v>
      </c>
      <c r="BR9" s="16">
        <v>8.7058290242068695E-2</v>
      </c>
      <c r="BS9" s="16">
        <v>0</v>
      </c>
      <c r="BT9" s="16"/>
      <c r="BU9" s="16">
        <v>4.4989183513532302E-2</v>
      </c>
      <c r="BV9" s="16">
        <v>4.0246289223248903E-2</v>
      </c>
      <c r="BW9" s="16"/>
      <c r="BX9" s="16">
        <v>3.7876349151060897E-2</v>
      </c>
      <c r="BY9" s="16">
        <v>4.9934398931822901E-2</v>
      </c>
      <c r="BZ9" s="16"/>
      <c r="CA9" s="16">
        <v>4.3953127080073498E-2</v>
      </c>
      <c r="CB9" s="16">
        <v>4.3627841890649902E-2</v>
      </c>
    </row>
    <row r="10" spans="2:80" x14ac:dyDescent="0.35">
      <c r="B10" s="17" t="s">
        <v>216</v>
      </c>
      <c r="C10" s="16">
        <v>0.92711527741871802</v>
      </c>
      <c r="D10" s="16">
        <v>0.93589092875755697</v>
      </c>
      <c r="E10" s="16">
        <v>0.91972057954334197</v>
      </c>
      <c r="F10" s="16"/>
      <c r="G10" s="16">
        <v>0.82595649435005902</v>
      </c>
      <c r="H10" s="16">
        <v>0.92192245588246902</v>
      </c>
      <c r="I10" s="16">
        <v>0.93710562125701702</v>
      </c>
      <c r="J10" s="16"/>
      <c r="K10" s="16">
        <v>0.91607638947521697</v>
      </c>
      <c r="L10" s="16">
        <v>0.91251776420004305</v>
      </c>
      <c r="M10" s="16">
        <v>0.93573818568467904</v>
      </c>
      <c r="N10" s="16">
        <v>0.95505838873508797</v>
      </c>
      <c r="O10" s="16"/>
      <c r="P10" s="16">
        <v>0.89185202057409996</v>
      </c>
      <c r="Q10" s="16">
        <v>0.95875287437339796</v>
      </c>
      <c r="R10" s="16">
        <v>0.89278947662257402</v>
      </c>
      <c r="S10" s="16">
        <v>0.95553051535094102</v>
      </c>
      <c r="T10" s="16">
        <v>0.95214178517092596</v>
      </c>
      <c r="U10" s="16">
        <v>0.93755140726099795</v>
      </c>
      <c r="V10" s="16">
        <v>0.91951083743978801</v>
      </c>
      <c r="W10" s="16">
        <v>0.953672204867961</v>
      </c>
      <c r="X10" s="16">
        <v>0.92050926536811895</v>
      </c>
      <c r="Y10" s="16">
        <v>0.92465881330288002</v>
      </c>
      <c r="Z10" s="16">
        <v>0.87856132883859495</v>
      </c>
      <c r="AA10" s="16">
        <v>1</v>
      </c>
      <c r="AB10" s="16"/>
      <c r="AC10" s="16">
        <v>0.92706658780415396</v>
      </c>
      <c r="AD10" s="16">
        <v>0.926180934309072</v>
      </c>
      <c r="AE10" s="16">
        <v>0.97240977320260402</v>
      </c>
      <c r="AF10" s="16">
        <v>0.94127014289508404</v>
      </c>
      <c r="AG10" s="16"/>
      <c r="AH10" s="16">
        <v>0.92767688947607796</v>
      </c>
      <c r="AI10" s="16">
        <v>0.92267711856267598</v>
      </c>
      <c r="AJ10" s="16">
        <v>0.91783712457108202</v>
      </c>
      <c r="AK10" s="16">
        <v>0.90579114791788495</v>
      </c>
      <c r="AL10" s="16"/>
      <c r="AM10" s="16">
        <v>0.92997692448359803</v>
      </c>
      <c r="AN10" s="16">
        <v>0.91918151334629195</v>
      </c>
      <c r="AO10" s="16">
        <v>0.97254660777840896</v>
      </c>
      <c r="AP10" s="16"/>
      <c r="AQ10" s="16">
        <v>0.925437459405138</v>
      </c>
      <c r="AR10" s="16">
        <v>0.93231744066364797</v>
      </c>
      <c r="AS10" s="16">
        <v>0.96493235513423903</v>
      </c>
      <c r="AT10" s="16">
        <v>0.85621904522617798</v>
      </c>
      <c r="AU10" s="16">
        <v>0.92254289982510096</v>
      </c>
      <c r="AV10" s="16"/>
      <c r="AW10" s="16">
        <v>0.93309350079230602</v>
      </c>
      <c r="AX10" s="16">
        <v>0.939415396572988</v>
      </c>
      <c r="AY10" s="16">
        <v>0.939415396572988</v>
      </c>
      <c r="AZ10" s="16" t="s">
        <v>137</v>
      </c>
      <c r="BA10" s="16" t="s">
        <v>137</v>
      </c>
      <c r="BB10" s="16" t="s">
        <v>137</v>
      </c>
      <c r="BC10" s="16">
        <v>0.86128196180120897</v>
      </c>
      <c r="BD10" s="16">
        <v>0.95997891199016505</v>
      </c>
      <c r="BE10" s="16">
        <v>0.68771846289876704</v>
      </c>
      <c r="BF10" s="16"/>
      <c r="BG10" s="16">
        <v>0.93703852774961505</v>
      </c>
      <c r="BH10" s="16">
        <v>0.88821257648690499</v>
      </c>
      <c r="BI10" s="16">
        <v>0.85813358580683097</v>
      </c>
      <c r="BJ10" s="16">
        <v>0.95085994179604805</v>
      </c>
      <c r="BK10" s="16">
        <v>0.867769558049861</v>
      </c>
      <c r="BL10" s="16">
        <v>0.82859855962127804</v>
      </c>
      <c r="BM10" s="16"/>
      <c r="BN10" s="16">
        <v>0.91666620314129899</v>
      </c>
      <c r="BO10" s="16">
        <v>0.92305761207151305</v>
      </c>
      <c r="BP10" s="16">
        <v>0.88711562718829795</v>
      </c>
      <c r="BQ10" s="16">
        <v>0.96325606232844896</v>
      </c>
      <c r="BR10" s="16">
        <v>0.89386269216537595</v>
      </c>
      <c r="BS10" s="16">
        <v>0.97373752261569702</v>
      </c>
      <c r="BT10" s="16"/>
      <c r="BU10" s="16">
        <v>0.92122866570602402</v>
      </c>
      <c r="BV10" s="16">
        <v>0.94222057632851897</v>
      </c>
      <c r="BW10" s="16"/>
      <c r="BX10" s="16">
        <v>0.93884490114053598</v>
      </c>
      <c r="BY10" s="16">
        <v>0.91438686390360702</v>
      </c>
      <c r="BZ10" s="16"/>
      <c r="CA10" s="16">
        <v>0.91923112987410605</v>
      </c>
      <c r="CB10" s="16">
        <v>0.94013016742699695</v>
      </c>
    </row>
    <row r="11" spans="2:80" x14ac:dyDescent="0.35">
      <c r="B11" s="17" t="s">
        <v>98</v>
      </c>
      <c r="C11" s="18">
        <v>2.9225555071692701E-2</v>
      </c>
      <c r="D11" s="18">
        <v>2.9651931824811101E-2</v>
      </c>
      <c r="E11" s="18">
        <v>2.8866273788895998E-2</v>
      </c>
      <c r="F11" s="18"/>
      <c r="G11" s="18">
        <v>9.7635933925742699E-2</v>
      </c>
      <c r="H11" s="18">
        <v>3.7739894801169002E-2</v>
      </c>
      <c r="I11" s="18">
        <v>2.0834222783557101E-2</v>
      </c>
      <c r="J11" s="18"/>
      <c r="K11" s="18">
        <v>3.31247567680997E-2</v>
      </c>
      <c r="L11" s="18">
        <v>3.2656966482926798E-2</v>
      </c>
      <c r="M11" s="18">
        <v>2.6348915596339399E-2</v>
      </c>
      <c r="N11" s="18">
        <v>2.1291158623730801E-2</v>
      </c>
      <c r="O11" s="18"/>
      <c r="P11" s="18">
        <v>5.0670822358209897E-2</v>
      </c>
      <c r="Q11" s="18">
        <v>1.3881241410370801E-2</v>
      </c>
      <c r="R11" s="18">
        <v>3.4482586048042302E-2</v>
      </c>
      <c r="S11" s="18">
        <v>1.5331667724175E-2</v>
      </c>
      <c r="T11" s="18">
        <v>0</v>
      </c>
      <c r="U11" s="18">
        <v>1.8867266956463801E-2</v>
      </c>
      <c r="V11" s="18">
        <v>0</v>
      </c>
      <c r="W11" s="18">
        <v>4.6327795132039197E-2</v>
      </c>
      <c r="X11" s="18">
        <v>2.7069856029439301E-2</v>
      </c>
      <c r="Y11" s="18">
        <v>5.7142018824985798E-2</v>
      </c>
      <c r="Z11" s="18">
        <v>9.1045302038077494E-2</v>
      </c>
      <c r="AA11" s="18">
        <v>0</v>
      </c>
      <c r="AB11" s="18"/>
      <c r="AC11" s="18">
        <v>3.9922072303187499E-2</v>
      </c>
      <c r="AD11" s="18">
        <v>1.9923889207057899E-2</v>
      </c>
      <c r="AE11" s="18">
        <v>1.5332784988604201E-2</v>
      </c>
      <c r="AF11" s="18">
        <v>1.56153671606977E-2</v>
      </c>
      <c r="AG11" s="18"/>
      <c r="AH11" s="18">
        <v>3.2430327749530002E-2</v>
      </c>
      <c r="AI11" s="18">
        <v>1.8491900935632601E-2</v>
      </c>
      <c r="AJ11" s="18">
        <v>5.0383430892980301E-2</v>
      </c>
      <c r="AK11" s="18">
        <v>0</v>
      </c>
      <c r="AL11" s="18"/>
      <c r="AM11" s="18">
        <v>1.93750254389197E-2</v>
      </c>
      <c r="AN11" s="18">
        <v>4.0063949717391099E-2</v>
      </c>
      <c r="AO11" s="18">
        <v>2.7453392221590801E-2</v>
      </c>
      <c r="AP11" s="18"/>
      <c r="AQ11" s="18">
        <v>1.6770549614669599E-2</v>
      </c>
      <c r="AR11" s="18">
        <v>2.9959159476086399E-2</v>
      </c>
      <c r="AS11" s="18">
        <v>3.5067644865760902E-2</v>
      </c>
      <c r="AT11" s="18">
        <v>0.143780954773822</v>
      </c>
      <c r="AU11" s="18">
        <v>4.6939249336985497E-2</v>
      </c>
      <c r="AV11" s="18"/>
      <c r="AW11" s="18">
        <v>2.76406484348868E-2</v>
      </c>
      <c r="AX11" s="18">
        <v>2.1679756346954002E-2</v>
      </c>
      <c r="AY11" s="18">
        <v>2.1679756346954002E-2</v>
      </c>
      <c r="AZ11" s="18" t="s">
        <v>137</v>
      </c>
      <c r="BA11" s="18" t="s">
        <v>137</v>
      </c>
      <c r="BB11" s="18" t="s">
        <v>137</v>
      </c>
      <c r="BC11" s="18">
        <v>0.138718038198791</v>
      </c>
      <c r="BD11" s="18">
        <v>0</v>
      </c>
      <c r="BE11" s="18">
        <v>0.102984837788716</v>
      </c>
      <c r="BF11" s="18"/>
      <c r="BG11" s="18">
        <v>2.1482889429752801E-2</v>
      </c>
      <c r="BH11" s="18">
        <v>8.5737263088741203E-2</v>
      </c>
      <c r="BI11" s="18">
        <v>0.103557620586555</v>
      </c>
      <c r="BJ11" s="18">
        <v>0</v>
      </c>
      <c r="BK11" s="18">
        <v>5.7321135074663999E-2</v>
      </c>
      <c r="BL11" s="18">
        <v>0</v>
      </c>
      <c r="BM11" s="18"/>
      <c r="BN11" s="18">
        <v>3.5393080364033797E-2</v>
      </c>
      <c r="BO11" s="18">
        <v>3.1530847966202799E-2</v>
      </c>
      <c r="BP11" s="18">
        <v>7.6591060965319202E-2</v>
      </c>
      <c r="BQ11" s="18">
        <v>1.47419336724001E-2</v>
      </c>
      <c r="BR11" s="18">
        <v>1.9079017592555599E-2</v>
      </c>
      <c r="BS11" s="18">
        <v>2.6262477384302998E-2</v>
      </c>
      <c r="BT11" s="18"/>
      <c r="BU11" s="18">
        <v>3.3782150780444102E-2</v>
      </c>
      <c r="BV11" s="18">
        <v>1.7533134448231801E-2</v>
      </c>
      <c r="BW11" s="18"/>
      <c r="BX11" s="18">
        <v>2.3278749708402598E-2</v>
      </c>
      <c r="BY11" s="18">
        <v>3.5678737164570401E-2</v>
      </c>
      <c r="BZ11" s="18"/>
      <c r="CA11" s="18">
        <v>3.6815743045819999E-2</v>
      </c>
      <c r="CB11" s="18">
        <v>1.6241990682353699E-2</v>
      </c>
    </row>
    <row r="12" spans="2:80" x14ac:dyDescent="0.35">
      <c r="B12" s="15" t="s">
        <v>501</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256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215</v>
      </c>
      <c r="C9" s="16">
        <v>0.25988988301860999</v>
      </c>
      <c r="D9" s="16">
        <v>0.227283705242358</v>
      </c>
      <c r="E9" s="16">
        <v>0.28736508961200102</v>
      </c>
      <c r="F9" s="16"/>
      <c r="G9" s="16">
        <v>0.39395271664925502</v>
      </c>
      <c r="H9" s="16">
        <v>0.21345848981076501</v>
      </c>
      <c r="I9" s="16">
        <v>0.26407635445401101</v>
      </c>
      <c r="J9" s="16"/>
      <c r="K9" s="16">
        <v>0.23180263239905799</v>
      </c>
      <c r="L9" s="16">
        <v>0.26283005505012003</v>
      </c>
      <c r="M9" s="16">
        <v>0.28607829337267698</v>
      </c>
      <c r="N9" s="16">
        <v>0.28545242426315798</v>
      </c>
      <c r="O9" s="16"/>
      <c r="P9" s="16">
        <v>0.324055084901266</v>
      </c>
      <c r="Q9" s="16">
        <v>0.21615732162738099</v>
      </c>
      <c r="R9" s="16">
        <v>0.280492187910798</v>
      </c>
      <c r="S9" s="16">
        <v>0.313231168111751</v>
      </c>
      <c r="T9" s="16">
        <v>0.28025042074182099</v>
      </c>
      <c r="U9" s="16">
        <v>0.18827326505717601</v>
      </c>
      <c r="V9" s="16">
        <v>0.20948480953516799</v>
      </c>
      <c r="W9" s="16">
        <v>0.362044164692365</v>
      </c>
      <c r="X9" s="16">
        <v>0.27422946628399802</v>
      </c>
      <c r="Y9" s="16">
        <v>0.190503466566257</v>
      </c>
      <c r="Z9" s="16">
        <v>0.31612480282535199</v>
      </c>
      <c r="AA9" s="16">
        <v>0.10391692328318999</v>
      </c>
      <c r="AB9" s="16"/>
      <c r="AC9" s="16">
        <v>0.226498669146772</v>
      </c>
      <c r="AD9" s="16">
        <v>0.27814842421417102</v>
      </c>
      <c r="AE9" s="16">
        <v>0.14736572137305701</v>
      </c>
      <c r="AF9" s="16">
        <v>0.276598469412491</v>
      </c>
      <c r="AG9" s="16"/>
      <c r="AH9" s="16">
        <v>0.26239974524152698</v>
      </c>
      <c r="AI9" s="16">
        <v>0.25366702994177098</v>
      </c>
      <c r="AJ9" s="16">
        <v>0.34362023832355199</v>
      </c>
      <c r="AK9" s="16">
        <v>0</v>
      </c>
      <c r="AL9" s="16"/>
      <c r="AM9" s="16">
        <v>0.25494700234966799</v>
      </c>
      <c r="AN9" s="16">
        <v>0.25411758763185499</v>
      </c>
      <c r="AO9" s="16">
        <v>0.367468967596359</v>
      </c>
      <c r="AP9" s="16"/>
      <c r="AQ9" s="16">
        <v>0.236269222623151</v>
      </c>
      <c r="AR9" s="16">
        <v>0.31004177785558001</v>
      </c>
      <c r="AS9" s="16">
        <v>0.30393016943803502</v>
      </c>
      <c r="AT9" s="16">
        <v>0.38876144816677499</v>
      </c>
      <c r="AU9" s="16">
        <v>0.286318481022315</v>
      </c>
      <c r="AV9" s="16"/>
      <c r="AW9" s="16">
        <v>0.30814268225330199</v>
      </c>
      <c r="AX9" s="16">
        <v>0.21676761992172</v>
      </c>
      <c r="AY9" s="16">
        <v>0.21676761992172</v>
      </c>
      <c r="AZ9" s="16" t="s">
        <v>137</v>
      </c>
      <c r="BA9" s="16" t="s">
        <v>137</v>
      </c>
      <c r="BB9" s="16" t="s">
        <v>137</v>
      </c>
      <c r="BC9" s="16">
        <v>0.28836640727173601</v>
      </c>
      <c r="BD9" s="16">
        <v>0.115083303202918</v>
      </c>
      <c r="BE9" s="16">
        <v>0.421699798093712</v>
      </c>
      <c r="BF9" s="16"/>
      <c r="BG9" s="16">
        <v>0.23558690377378599</v>
      </c>
      <c r="BH9" s="16">
        <v>0.35463551453701297</v>
      </c>
      <c r="BI9" s="16">
        <v>0.223500706215668</v>
      </c>
      <c r="BJ9" s="16">
        <v>0.31110011867387799</v>
      </c>
      <c r="BK9" s="16">
        <v>0.39596925202186101</v>
      </c>
      <c r="BL9" s="16">
        <v>0.40843477924699101</v>
      </c>
      <c r="BM9" s="16"/>
      <c r="BN9" s="16">
        <v>0.29801638746197301</v>
      </c>
      <c r="BO9" s="16">
        <v>0.232453496077868</v>
      </c>
      <c r="BP9" s="16">
        <v>0.226187929368596</v>
      </c>
      <c r="BQ9" s="16">
        <v>0.25013775108298297</v>
      </c>
      <c r="BR9" s="16">
        <v>0.307183079575088</v>
      </c>
      <c r="BS9" s="16">
        <v>0.28738258266608402</v>
      </c>
      <c r="BT9" s="16"/>
      <c r="BU9" s="16">
        <v>0.26967987120972398</v>
      </c>
      <c r="BV9" s="16">
        <v>0.23476835213331099</v>
      </c>
      <c r="BW9" s="16"/>
      <c r="BX9" s="16">
        <v>0.239290395794231</v>
      </c>
      <c r="BY9" s="16">
        <v>0.28224343823994302</v>
      </c>
      <c r="BZ9" s="16"/>
      <c r="CA9" s="16">
        <v>0.239282376136358</v>
      </c>
      <c r="CB9" s="16">
        <v>0.28436320232189599</v>
      </c>
    </row>
    <row r="10" spans="2:80" x14ac:dyDescent="0.35">
      <c r="B10" s="17" t="s">
        <v>216</v>
      </c>
      <c r="C10" s="16">
        <v>0.72151472831745</v>
      </c>
      <c r="D10" s="16">
        <v>0.75540762311034304</v>
      </c>
      <c r="E10" s="16">
        <v>0.692955284985179</v>
      </c>
      <c r="F10" s="16"/>
      <c r="G10" s="16">
        <v>0.580412016362996</v>
      </c>
      <c r="H10" s="16">
        <v>0.77403220581764498</v>
      </c>
      <c r="I10" s="16">
        <v>0.71591604104162099</v>
      </c>
      <c r="J10" s="16"/>
      <c r="K10" s="16">
        <v>0.75191895142544996</v>
      </c>
      <c r="L10" s="16">
        <v>0.71954917114012196</v>
      </c>
      <c r="M10" s="16">
        <v>0.70199330778439695</v>
      </c>
      <c r="N10" s="16">
        <v>0.68789262217156899</v>
      </c>
      <c r="O10" s="16"/>
      <c r="P10" s="16">
        <v>0.65697186899494697</v>
      </c>
      <c r="Q10" s="16">
        <v>0.76901384482502599</v>
      </c>
      <c r="R10" s="16">
        <v>0.68191691518437803</v>
      </c>
      <c r="S10" s="16">
        <v>0.65855070777396996</v>
      </c>
      <c r="T10" s="16">
        <v>0.71974957925817895</v>
      </c>
      <c r="U10" s="16">
        <v>0.81172673494282399</v>
      </c>
      <c r="V10" s="16">
        <v>0.77217511376194803</v>
      </c>
      <c r="W10" s="16">
        <v>0.59466314065225001</v>
      </c>
      <c r="X10" s="16">
        <v>0.72577053371600198</v>
      </c>
      <c r="Y10" s="16">
        <v>0.80949653343374295</v>
      </c>
      <c r="Z10" s="16">
        <v>0.58877148174711103</v>
      </c>
      <c r="AA10" s="16">
        <v>0.89608307671680998</v>
      </c>
      <c r="AB10" s="16"/>
      <c r="AC10" s="16">
        <v>0.768223465694855</v>
      </c>
      <c r="AD10" s="16">
        <v>0.70090925206542398</v>
      </c>
      <c r="AE10" s="16">
        <v>0.84150197763926204</v>
      </c>
      <c r="AF10" s="16">
        <v>0.69769074498750405</v>
      </c>
      <c r="AG10" s="16"/>
      <c r="AH10" s="16">
        <v>0.721528455125933</v>
      </c>
      <c r="AI10" s="16">
        <v>0.73074756745776703</v>
      </c>
      <c r="AJ10" s="16">
        <v>0.60680387116326795</v>
      </c>
      <c r="AK10" s="16">
        <v>1</v>
      </c>
      <c r="AL10" s="16"/>
      <c r="AM10" s="16">
        <v>0.722888065554116</v>
      </c>
      <c r="AN10" s="16">
        <v>0.73321759044922297</v>
      </c>
      <c r="AO10" s="16">
        <v>0.60394152783321797</v>
      </c>
      <c r="AP10" s="16"/>
      <c r="AQ10" s="16">
        <v>0.747316072167167</v>
      </c>
      <c r="AR10" s="16">
        <v>0.68207851720911306</v>
      </c>
      <c r="AS10" s="16">
        <v>0.67719726023704996</v>
      </c>
      <c r="AT10" s="16">
        <v>0.61123855183322495</v>
      </c>
      <c r="AU10" s="16">
        <v>0.64498375725629598</v>
      </c>
      <c r="AV10" s="16"/>
      <c r="AW10" s="16">
        <v>0.67766596023057202</v>
      </c>
      <c r="AX10" s="16">
        <v>0.76311372312548398</v>
      </c>
      <c r="AY10" s="16">
        <v>0.76311372312548398</v>
      </c>
      <c r="AZ10" s="16" t="s">
        <v>137</v>
      </c>
      <c r="BA10" s="16" t="s">
        <v>137</v>
      </c>
      <c r="BB10" s="16" t="s">
        <v>137</v>
      </c>
      <c r="BC10" s="16">
        <v>0.71163359272826399</v>
      </c>
      <c r="BD10" s="16">
        <v>0.81174204694930197</v>
      </c>
      <c r="BE10" s="16">
        <v>0.57830020190628795</v>
      </c>
      <c r="BF10" s="16"/>
      <c r="BG10" s="16">
        <v>0.74376249178818599</v>
      </c>
      <c r="BH10" s="16">
        <v>0.64536448546298697</v>
      </c>
      <c r="BI10" s="16">
        <v>0.77649929378433202</v>
      </c>
      <c r="BJ10" s="16">
        <v>0.64528449275271904</v>
      </c>
      <c r="BK10" s="16">
        <v>0.60403074797813905</v>
      </c>
      <c r="BL10" s="16">
        <v>0.59156522075300899</v>
      </c>
      <c r="BM10" s="16"/>
      <c r="BN10" s="16">
        <v>0.67772413250076802</v>
      </c>
      <c r="BO10" s="16">
        <v>0.75002714687569005</v>
      </c>
      <c r="BP10" s="16">
        <v>0.773812070631404</v>
      </c>
      <c r="BQ10" s="16">
        <v>0.74345078499177597</v>
      </c>
      <c r="BR10" s="16">
        <v>0.65345876887827603</v>
      </c>
      <c r="BS10" s="16">
        <v>0.68635493994961305</v>
      </c>
      <c r="BT10" s="16"/>
      <c r="BU10" s="16">
        <v>0.70699297765394398</v>
      </c>
      <c r="BV10" s="16">
        <v>0.75877816527777198</v>
      </c>
      <c r="BW10" s="16"/>
      <c r="BX10" s="16">
        <v>0.74092300167676395</v>
      </c>
      <c r="BY10" s="16">
        <v>0.700453820074321</v>
      </c>
      <c r="BZ10" s="16"/>
      <c r="CA10" s="16">
        <v>0.73955088855237605</v>
      </c>
      <c r="CB10" s="16">
        <v>0.70014810753807999</v>
      </c>
    </row>
    <row r="11" spans="2:80" x14ac:dyDescent="0.35">
      <c r="B11" s="17" t="s">
        <v>98</v>
      </c>
      <c r="C11" s="18">
        <v>1.85953886639398E-2</v>
      </c>
      <c r="D11" s="18">
        <v>1.7308671647298501E-2</v>
      </c>
      <c r="E11" s="18">
        <v>1.9679625402819399E-2</v>
      </c>
      <c r="F11" s="18"/>
      <c r="G11" s="18">
        <v>2.5635266987749299E-2</v>
      </c>
      <c r="H11" s="18">
        <v>1.2509304371589799E-2</v>
      </c>
      <c r="I11" s="18">
        <v>2.0007604504368202E-2</v>
      </c>
      <c r="J11" s="18"/>
      <c r="K11" s="18">
        <v>1.62784161754921E-2</v>
      </c>
      <c r="L11" s="18">
        <v>1.7620773809758E-2</v>
      </c>
      <c r="M11" s="18">
        <v>1.1928398842926201E-2</v>
      </c>
      <c r="N11" s="18">
        <v>2.6654953565272602E-2</v>
      </c>
      <c r="O11" s="18"/>
      <c r="P11" s="18">
        <v>1.8973046103786698E-2</v>
      </c>
      <c r="Q11" s="18">
        <v>1.48288335475924E-2</v>
      </c>
      <c r="R11" s="18">
        <v>3.7590896904824402E-2</v>
      </c>
      <c r="S11" s="18">
        <v>2.82181241142789E-2</v>
      </c>
      <c r="T11" s="18">
        <v>0</v>
      </c>
      <c r="U11" s="18">
        <v>0</v>
      </c>
      <c r="V11" s="18">
        <v>1.8340076702884501E-2</v>
      </c>
      <c r="W11" s="18">
        <v>4.3292694655384899E-2</v>
      </c>
      <c r="X11" s="18">
        <v>0</v>
      </c>
      <c r="Y11" s="18">
        <v>0</v>
      </c>
      <c r="Z11" s="18">
        <v>9.51037154275369E-2</v>
      </c>
      <c r="AA11" s="18">
        <v>0</v>
      </c>
      <c r="AB11" s="18"/>
      <c r="AC11" s="18">
        <v>5.2778651583723201E-3</v>
      </c>
      <c r="AD11" s="18">
        <v>2.09423237204042E-2</v>
      </c>
      <c r="AE11" s="18">
        <v>1.11323009876811E-2</v>
      </c>
      <c r="AF11" s="18">
        <v>2.5710785600004699E-2</v>
      </c>
      <c r="AG11" s="18"/>
      <c r="AH11" s="18">
        <v>1.6071799632540001E-2</v>
      </c>
      <c r="AI11" s="18">
        <v>1.5585402600461601E-2</v>
      </c>
      <c r="AJ11" s="18">
        <v>4.9575890513180398E-2</v>
      </c>
      <c r="AK11" s="18">
        <v>0</v>
      </c>
      <c r="AL11" s="18"/>
      <c r="AM11" s="18">
        <v>2.21649320962156E-2</v>
      </c>
      <c r="AN11" s="18">
        <v>1.2664821918921799E-2</v>
      </c>
      <c r="AO11" s="18">
        <v>2.8589504570422499E-2</v>
      </c>
      <c r="AP11" s="18"/>
      <c r="AQ11" s="18">
        <v>1.6414705209681701E-2</v>
      </c>
      <c r="AR11" s="18">
        <v>7.8797049353065592E-3</v>
      </c>
      <c r="AS11" s="18">
        <v>1.8872570324914802E-2</v>
      </c>
      <c r="AT11" s="18">
        <v>0</v>
      </c>
      <c r="AU11" s="18">
        <v>6.8697761721388806E-2</v>
      </c>
      <c r="AV11" s="18"/>
      <c r="AW11" s="18">
        <v>1.41913575161263E-2</v>
      </c>
      <c r="AX11" s="18">
        <v>2.0118656952796202E-2</v>
      </c>
      <c r="AY11" s="18">
        <v>2.0118656952796202E-2</v>
      </c>
      <c r="AZ11" s="18" t="s">
        <v>137</v>
      </c>
      <c r="BA11" s="18" t="s">
        <v>137</v>
      </c>
      <c r="BB11" s="18" t="s">
        <v>137</v>
      </c>
      <c r="BC11" s="18">
        <v>0</v>
      </c>
      <c r="BD11" s="18">
        <v>7.3174649847780202E-2</v>
      </c>
      <c r="BE11" s="18">
        <v>0</v>
      </c>
      <c r="BF11" s="18"/>
      <c r="BG11" s="18">
        <v>2.06506044380276E-2</v>
      </c>
      <c r="BH11" s="18">
        <v>0</v>
      </c>
      <c r="BI11" s="18">
        <v>0</v>
      </c>
      <c r="BJ11" s="18">
        <v>4.3615388573403302E-2</v>
      </c>
      <c r="BK11" s="18">
        <v>0</v>
      </c>
      <c r="BL11" s="18">
        <v>0</v>
      </c>
      <c r="BM11" s="18"/>
      <c r="BN11" s="18">
        <v>2.42594800372599E-2</v>
      </c>
      <c r="BO11" s="18">
        <v>1.7519357046442498E-2</v>
      </c>
      <c r="BP11" s="18">
        <v>0</v>
      </c>
      <c r="BQ11" s="18">
        <v>6.4114639252419196E-3</v>
      </c>
      <c r="BR11" s="18">
        <v>3.9358151546635502E-2</v>
      </c>
      <c r="BS11" s="18">
        <v>2.6262477384302998E-2</v>
      </c>
      <c r="BT11" s="18"/>
      <c r="BU11" s="18">
        <v>2.3327151136331801E-2</v>
      </c>
      <c r="BV11" s="18">
        <v>6.4534825889164E-3</v>
      </c>
      <c r="BW11" s="18"/>
      <c r="BX11" s="18">
        <v>1.9786602529004601E-2</v>
      </c>
      <c r="BY11" s="18">
        <v>1.7302741685735899E-2</v>
      </c>
      <c r="BZ11" s="18"/>
      <c r="CA11" s="18">
        <v>2.1166735311264999E-2</v>
      </c>
      <c r="CB11" s="18">
        <v>1.5488690140024399E-2</v>
      </c>
    </row>
    <row r="12" spans="2:80" x14ac:dyDescent="0.35">
      <c r="B12" s="15" t="s">
        <v>501</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358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215</v>
      </c>
      <c r="C9" s="16">
        <v>0.10643568068297</v>
      </c>
      <c r="D9" s="16">
        <v>0.100255271084807</v>
      </c>
      <c r="E9" s="16">
        <v>0.111643529076197</v>
      </c>
      <c r="F9" s="16"/>
      <c r="G9" s="16">
        <v>0.28155114869502001</v>
      </c>
      <c r="H9" s="16">
        <v>0.107866958287075</v>
      </c>
      <c r="I9" s="16">
        <v>9.1611908066520004E-2</v>
      </c>
      <c r="J9" s="16"/>
      <c r="K9" s="16">
        <v>0.10726322989644201</v>
      </c>
      <c r="L9" s="16">
        <v>0.123480853997167</v>
      </c>
      <c r="M9" s="16">
        <v>5.1757356021295199E-2</v>
      </c>
      <c r="N9" s="16">
        <v>0.1144730674855</v>
      </c>
      <c r="O9" s="16"/>
      <c r="P9" s="16">
        <v>0.141902420208152</v>
      </c>
      <c r="Q9" s="16">
        <v>6.9104194219747506E-2</v>
      </c>
      <c r="R9" s="16">
        <v>9.3182672122709101E-2</v>
      </c>
      <c r="S9" s="16">
        <v>0.101376245721194</v>
      </c>
      <c r="T9" s="16">
        <v>0.12782600021437199</v>
      </c>
      <c r="U9" s="16">
        <v>6.1517125179455498E-2</v>
      </c>
      <c r="V9" s="16">
        <v>0.12221195275238</v>
      </c>
      <c r="W9" s="16">
        <v>4.6327795132039197E-2</v>
      </c>
      <c r="X9" s="16">
        <v>0.141268838229547</v>
      </c>
      <c r="Y9" s="16">
        <v>0.150616235322346</v>
      </c>
      <c r="Z9" s="16">
        <v>9.2342130581420295E-2</v>
      </c>
      <c r="AA9" s="16">
        <v>0</v>
      </c>
      <c r="AB9" s="16"/>
      <c r="AC9" s="16">
        <v>0.11916314199790499</v>
      </c>
      <c r="AD9" s="16">
        <v>0.109805269049808</v>
      </c>
      <c r="AE9" s="16">
        <v>7.0506846004634194E-2</v>
      </c>
      <c r="AF9" s="16">
        <v>7.0013325871103996E-2</v>
      </c>
      <c r="AG9" s="16"/>
      <c r="AH9" s="16">
        <v>0.106431375591926</v>
      </c>
      <c r="AI9" s="16">
        <v>0.100576016007111</v>
      </c>
      <c r="AJ9" s="16">
        <v>0.154248587146254</v>
      </c>
      <c r="AK9" s="16">
        <v>0</v>
      </c>
      <c r="AL9" s="16"/>
      <c r="AM9" s="16">
        <v>0.11136847657620701</v>
      </c>
      <c r="AN9" s="16">
        <v>0.10792986810914799</v>
      </c>
      <c r="AO9" s="16">
        <v>3.3540092162766599E-2</v>
      </c>
      <c r="AP9" s="16"/>
      <c r="AQ9" s="16">
        <v>7.9710856581193701E-2</v>
      </c>
      <c r="AR9" s="16">
        <v>0.185553446616601</v>
      </c>
      <c r="AS9" s="16">
        <v>0.13185331679389001</v>
      </c>
      <c r="AT9" s="16">
        <v>0.13338947496768799</v>
      </c>
      <c r="AU9" s="16">
        <v>7.7669998348378802E-2</v>
      </c>
      <c r="AV9" s="16"/>
      <c r="AW9" s="16">
        <v>9.5585509460020798E-2</v>
      </c>
      <c r="AX9" s="16">
        <v>7.9841673323099202E-2</v>
      </c>
      <c r="AY9" s="16">
        <v>7.9841673323099202E-2</v>
      </c>
      <c r="AZ9" s="16" t="s">
        <v>137</v>
      </c>
      <c r="BA9" s="16" t="s">
        <v>137</v>
      </c>
      <c r="BB9" s="16" t="s">
        <v>137</v>
      </c>
      <c r="BC9" s="16">
        <v>0.215955507105621</v>
      </c>
      <c r="BD9" s="16">
        <v>0.137420900546916</v>
      </c>
      <c r="BE9" s="16">
        <v>0.31871496030499602</v>
      </c>
      <c r="BF9" s="16"/>
      <c r="BG9" s="16">
        <v>9.4314659653253197E-2</v>
      </c>
      <c r="BH9" s="16">
        <v>0.17728778330396799</v>
      </c>
      <c r="BI9" s="16">
        <v>0.193376864650605</v>
      </c>
      <c r="BJ9" s="16">
        <v>0.10959141963643799</v>
      </c>
      <c r="BK9" s="16">
        <v>0.11959910054126401</v>
      </c>
      <c r="BL9" s="16">
        <v>0.17140144037872199</v>
      </c>
      <c r="BM9" s="16"/>
      <c r="BN9" s="16">
        <v>0.155299947214354</v>
      </c>
      <c r="BO9" s="16">
        <v>7.1754730896709404E-2</v>
      </c>
      <c r="BP9" s="16">
        <v>0.16810087649945801</v>
      </c>
      <c r="BQ9" s="16">
        <v>0.125529607704923</v>
      </c>
      <c r="BR9" s="16">
        <v>8.5416884203894997E-2</v>
      </c>
      <c r="BS9" s="16">
        <v>0.10467670697147501</v>
      </c>
      <c r="BT9" s="16"/>
      <c r="BU9" s="16">
        <v>0.110609967792903</v>
      </c>
      <c r="BV9" s="16">
        <v>9.5724280371838305E-2</v>
      </c>
      <c r="BW9" s="16"/>
      <c r="BX9" s="16">
        <v>0.102672220121477</v>
      </c>
      <c r="BY9" s="16">
        <v>0.11051960386845</v>
      </c>
      <c r="BZ9" s="16"/>
      <c r="CA9" s="16">
        <v>0.123013894216867</v>
      </c>
      <c r="CB9" s="16">
        <v>8.6300996896947202E-2</v>
      </c>
    </row>
    <row r="10" spans="2:80" x14ac:dyDescent="0.35">
      <c r="B10" s="17" t="s">
        <v>216</v>
      </c>
      <c r="C10" s="16">
        <v>0.86738291969943804</v>
      </c>
      <c r="D10" s="16">
        <v>0.86642502870627802</v>
      </c>
      <c r="E10" s="16">
        <v>0.86819007511371704</v>
      </c>
      <c r="F10" s="16"/>
      <c r="G10" s="16">
        <v>0.69273147568267601</v>
      </c>
      <c r="H10" s="16">
        <v>0.88310839285333698</v>
      </c>
      <c r="I10" s="16">
        <v>0.87656066570195801</v>
      </c>
      <c r="J10" s="16"/>
      <c r="K10" s="16">
        <v>0.86213055383289205</v>
      </c>
      <c r="L10" s="16">
        <v>0.865318949124249</v>
      </c>
      <c r="M10" s="16">
        <v>0.93454795708379701</v>
      </c>
      <c r="N10" s="16">
        <v>0.84175943251397201</v>
      </c>
      <c r="O10" s="16"/>
      <c r="P10" s="16">
        <v>0.84150051207994003</v>
      </c>
      <c r="Q10" s="16">
        <v>0.91701456436988105</v>
      </c>
      <c r="R10" s="16">
        <v>0.87185512003786103</v>
      </c>
      <c r="S10" s="16">
        <v>0.89862375427880603</v>
      </c>
      <c r="T10" s="16">
        <v>0.82180172975798205</v>
      </c>
      <c r="U10" s="16">
        <v>0.89426994901911006</v>
      </c>
      <c r="V10" s="16">
        <v>0.83551177717964298</v>
      </c>
      <c r="W10" s="16">
        <v>0.953672204867961</v>
      </c>
      <c r="X10" s="16">
        <v>0.81805359058651494</v>
      </c>
      <c r="Y10" s="16">
        <v>0.84938376467765397</v>
      </c>
      <c r="Z10" s="16">
        <v>0.84597722779204099</v>
      </c>
      <c r="AA10" s="16">
        <v>1</v>
      </c>
      <c r="AB10" s="16"/>
      <c r="AC10" s="16">
        <v>0.85358383442329</v>
      </c>
      <c r="AD10" s="16">
        <v>0.86577230270222705</v>
      </c>
      <c r="AE10" s="16">
        <v>0.90398557495280896</v>
      </c>
      <c r="AF10" s="16">
        <v>0.92998667412889602</v>
      </c>
      <c r="AG10" s="16"/>
      <c r="AH10" s="16">
        <v>0.86704055919661005</v>
      </c>
      <c r="AI10" s="16">
        <v>0.89942398399288903</v>
      </c>
      <c r="AJ10" s="16">
        <v>0.76082133766142201</v>
      </c>
      <c r="AK10" s="16">
        <v>1</v>
      </c>
      <c r="AL10" s="16"/>
      <c r="AM10" s="16">
        <v>0.85665983363072695</v>
      </c>
      <c r="AN10" s="16">
        <v>0.86986375612275801</v>
      </c>
      <c r="AO10" s="16">
        <v>0.96645990783723301</v>
      </c>
      <c r="AP10" s="16"/>
      <c r="AQ10" s="16">
        <v>0.90512514925203003</v>
      </c>
      <c r="AR10" s="16">
        <v>0.79662928280455703</v>
      </c>
      <c r="AS10" s="16">
        <v>0.82594810587580703</v>
      </c>
      <c r="AT10" s="16">
        <v>0.71808399915059995</v>
      </c>
      <c r="AU10" s="16">
        <v>0.81435505063880997</v>
      </c>
      <c r="AV10" s="16"/>
      <c r="AW10" s="16">
        <v>0.86484515250488603</v>
      </c>
      <c r="AX10" s="16">
        <v>0.89311564776424301</v>
      </c>
      <c r="AY10" s="16">
        <v>0.89311564776424301</v>
      </c>
      <c r="AZ10" s="16" t="s">
        <v>137</v>
      </c>
      <c r="BA10" s="16" t="s">
        <v>137</v>
      </c>
      <c r="BB10" s="16" t="s">
        <v>137</v>
      </c>
      <c r="BC10" s="16">
        <v>0.78404449289437905</v>
      </c>
      <c r="BD10" s="16">
        <v>0.86257909945308398</v>
      </c>
      <c r="BE10" s="16">
        <v>0.68128503969500398</v>
      </c>
      <c r="BF10" s="16"/>
      <c r="BG10" s="16">
        <v>0.88029934484249295</v>
      </c>
      <c r="BH10" s="16">
        <v>0.82271221669603201</v>
      </c>
      <c r="BI10" s="16">
        <v>0.76676788849886501</v>
      </c>
      <c r="BJ10" s="16">
        <v>0.867005020727598</v>
      </c>
      <c r="BK10" s="16">
        <v>0.81095759471977202</v>
      </c>
      <c r="BL10" s="16">
        <v>0.82859855962127804</v>
      </c>
      <c r="BM10" s="16"/>
      <c r="BN10" s="16">
        <v>0.83096711071152196</v>
      </c>
      <c r="BO10" s="16">
        <v>0.90056636626708997</v>
      </c>
      <c r="BP10" s="16">
        <v>0.81141566927144804</v>
      </c>
      <c r="BQ10" s="16">
        <v>0.87447039229507695</v>
      </c>
      <c r="BR10" s="16">
        <v>0.85650123016160995</v>
      </c>
      <c r="BS10" s="16">
        <v>0.83614361069985699</v>
      </c>
      <c r="BT10" s="16"/>
      <c r="BU10" s="16">
        <v>0.85516985053456196</v>
      </c>
      <c r="BV10" s="16">
        <v>0.89872218060970399</v>
      </c>
      <c r="BW10" s="16"/>
      <c r="BX10" s="16">
        <v>0.87039692544340497</v>
      </c>
      <c r="BY10" s="16">
        <v>0.86411226819722797</v>
      </c>
      <c r="BZ10" s="16"/>
      <c r="CA10" s="16">
        <v>0.84574962970929402</v>
      </c>
      <c r="CB10" s="16">
        <v>0.89370604188839697</v>
      </c>
    </row>
    <row r="11" spans="2:80" x14ac:dyDescent="0.35">
      <c r="B11" s="17" t="s">
        <v>98</v>
      </c>
      <c r="C11" s="18">
        <v>2.61813996175916E-2</v>
      </c>
      <c r="D11" s="18">
        <v>3.3319700208915497E-2</v>
      </c>
      <c r="E11" s="18">
        <v>2.01663958100862E-2</v>
      </c>
      <c r="F11" s="18"/>
      <c r="G11" s="18">
        <v>2.5717375622305E-2</v>
      </c>
      <c r="H11" s="18">
        <v>9.0246488595879994E-3</v>
      </c>
      <c r="I11" s="18">
        <v>3.1827426231522099E-2</v>
      </c>
      <c r="J11" s="18"/>
      <c r="K11" s="18">
        <v>3.06062162706663E-2</v>
      </c>
      <c r="L11" s="18">
        <v>1.1200196878583301E-2</v>
      </c>
      <c r="M11" s="18">
        <v>1.3694686894907999E-2</v>
      </c>
      <c r="N11" s="18">
        <v>4.3767500000527801E-2</v>
      </c>
      <c r="O11" s="18"/>
      <c r="P11" s="18">
        <v>1.65970677119072E-2</v>
      </c>
      <c r="Q11" s="18">
        <v>1.3881241410370801E-2</v>
      </c>
      <c r="R11" s="18">
        <v>3.49622078394295E-2</v>
      </c>
      <c r="S11" s="18">
        <v>0</v>
      </c>
      <c r="T11" s="18">
        <v>5.0372270027645001E-2</v>
      </c>
      <c r="U11" s="18">
        <v>4.4212925801434197E-2</v>
      </c>
      <c r="V11" s="18">
        <v>4.2276270067977802E-2</v>
      </c>
      <c r="W11" s="18">
        <v>0</v>
      </c>
      <c r="X11" s="18">
        <v>4.0677571183937597E-2</v>
      </c>
      <c r="Y11" s="18">
        <v>0</v>
      </c>
      <c r="Z11" s="18">
        <v>6.1680641626539003E-2</v>
      </c>
      <c r="AA11" s="18">
        <v>0</v>
      </c>
      <c r="AB11" s="18"/>
      <c r="AC11" s="18">
        <v>2.72530235788048E-2</v>
      </c>
      <c r="AD11" s="18">
        <v>2.4422428247965301E-2</v>
      </c>
      <c r="AE11" s="18">
        <v>2.55075790425573E-2</v>
      </c>
      <c r="AF11" s="18">
        <v>0</v>
      </c>
      <c r="AG11" s="18"/>
      <c r="AH11" s="18">
        <v>2.6528065211463999E-2</v>
      </c>
      <c r="AI11" s="18">
        <v>0</v>
      </c>
      <c r="AJ11" s="18">
        <v>8.4930075192323998E-2</v>
      </c>
      <c r="AK11" s="18">
        <v>0</v>
      </c>
      <c r="AL11" s="18"/>
      <c r="AM11" s="18">
        <v>3.1971689793065299E-2</v>
      </c>
      <c r="AN11" s="18">
        <v>2.22063757680936E-2</v>
      </c>
      <c r="AO11" s="18">
        <v>0</v>
      </c>
      <c r="AP11" s="18"/>
      <c r="AQ11" s="18">
        <v>1.51639941667766E-2</v>
      </c>
      <c r="AR11" s="18">
        <v>1.7817270578841998E-2</v>
      </c>
      <c r="AS11" s="18">
        <v>4.2198577330303001E-2</v>
      </c>
      <c r="AT11" s="18">
        <v>0.148526525881712</v>
      </c>
      <c r="AU11" s="18">
        <v>0.107974951012811</v>
      </c>
      <c r="AV11" s="18"/>
      <c r="AW11" s="18">
        <v>3.95693380350935E-2</v>
      </c>
      <c r="AX11" s="18">
        <v>2.7042678912657402E-2</v>
      </c>
      <c r="AY11" s="18">
        <v>2.7042678912657402E-2</v>
      </c>
      <c r="AZ11" s="18" t="s">
        <v>137</v>
      </c>
      <c r="BA11" s="18" t="s">
        <v>137</v>
      </c>
      <c r="BB11" s="18" t="s">
        <v>137</v>
      </c>
      <c r="BC11" s="18">
        <v>0</v>
      </c>
      <c r="BD11" s="18">
        <v>0</v>
      </c>
      <c r="BE11" s="18">
        <v>0</v>
      </c>
      <c r="BF11" s="18"/>
      <c r="BG11" s="18">
        <v>2.5385995504254098E-2</v>
      </c>
      <c r="BH11" s="18">
        <v>0</v>
      </c>
      <c r="BI11" s="18">
        <v>3.9855246850529998E-2</v>
      </c>
      <c r="BJ11" s="18">
        <v>2.3403559635963599E-2</v>
      </c>
      <c r="BK11" s="18">
        <v>6.9443304738963804E-2</v>
      </c>
      <c r="BL11" s="18">
        <v>0</v>
      </c>
      <c r="BM11" s="18"/>
      <c r="BN11" s="18">
        <v>1.37329420741245E-2</v>
      </c>
      <c r="BO11" s="18">
        <v>2.7678902836200201E-2</v>
      </c>
      <c r="BP11" s="18">
        <v>2.0483454229093701E-2</v>
      </c>
      <c r="BQ11" s="18">
        <v>0</v>
      </c>
      <c r="BR11" s="18">
        <v>5.80818856344947E-2</v>
      </c>
      <c r="BS11" s="18">
        <v>5.9179682328667799E-2</v>
      </c>
      <c r="BT11" s="18"/>
      <c r="BU11" s="18">
        <v>3.4220181672535897E-2</v>
      </c>
      <c r="BV11" s="18">
        <v>5.5535390184572502E-3</v>
      </c>
      <c r="BW11" s="18"/>
      <c r="BX11" s="18">
        <v>2.6930854435117901E-2</v>
      </c>
      <c r="BY11" s="18">
        <v>2.53681279343216E-2</v>
      </c>
      <c r="BZ11" s="18"/>
      <c r="CA11" s="18">
        <v>3.1236476073838702E-2</v>
      </c>
      <c r="CB11" s="18">
        <v>1.99929612146563E-2</v>
      </c>
    </row>
    <row r="12" spans="2:80" x14ac:dyDescent="0.35">
      <c r="B12" s="15" t="s">
        <v>501</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258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215</v>
      </c>
      <c r="C9" s="16">
        <v>5.4352508627203998E-2</v>
      </c>
      <c r="D9" s="16">
        <v>4.9376729009971698E-2</v>
      </c>
      <c r="E9" s="16">
        <v>5.85452899425968E-2</v>
      </c>
      <c r="F9" s="16"/>
      <c r="G9" s="16">
        <v>8.1420504462338006E-2</v>
      </c>
      <c r="H9" s="16">
        <v>5.67766122225003E-2</v>
      </c>
      <c r="I9" s="16">
        <v>5.13411182997624E-2</v>
      </c>
      <c r="J9" s="16"/>
      <c r="K9" s="16">
        <v>5.6885418199657901E-2</v>
      </c>
      <c r="L9" s="16">
        <v>3.75522952871407E-2</v>
      </c>
      <c r="M9" s="16">
        <v>5.9428632449256398E-2</v>
      </c>
      <c r="N9" s="16">
        <v>6.7910948970153207E-2</v>
      </c>
      <c r="O9" s="16"/>
      <c r="P9" s="16">
        <v>9.4651446939147205E-2</v>
      </c>
      <c r="Q9" s="16">
        <v>1.26012153582353E-2</v>
      </c>
      <c r="R9" s="16">
        <v>7.3968645979231404E-2</v>
      </c>
      <c r="S9" s="16">
        <v>4.2537689895474698E-2</v>
      </c>
      <c r="T9" s="16">
        <v>7.7617808610086797E-2</v>
      </c>
      <c r="U9" s="16">
        <v>3.7434666372277901E-2</v>
      </c>
      <c r="V9" s="16">
        <v>6.2772953127734399E-2</v>
      </c>
      <c r="W9" s="16">
        <v>4.6327795132039197E-2</v>
      </c>
      <c r="X9" s="16">
        <v>7.8223338085265007E-2</v>
      </c>
      <c r="Y9" s="16">
        <v>3.6556601771723297E-2</v>
      </c>
      <c r="Z9" s="16">
        <v>3.0393369123327199E-2</v>
      </c>
      <c r="AA9" s="16">
        <v>0</v>
      </c>
      <c r="AB9" s="16"/>
      <c r="AC9" s="16">
        <v>6.6571678669502102E-2</v>
      </c>
      <c r="AD9" s="16">
        <v>5.2687698223384503E-2</v>
      </c>
      <c r="AE9" s="16">
        <v>3.4537761238434501E-2</v>
      </c>
      <c r="AF9" s="16">
        <v>6.0189763451065498E-2</v>
      </c>
      <c r="AG9" s="16"/>
      <c r="AH9" s="16">
        <v>5.4579705717692703E-2</v>
      </c>
      <c r="AI9" s="16">
        <v>4.1022462379088402E-2</v>
      </c>
      <c r="AJ9" s="16">
        <v>0.11109139386637699</v>
      </c>
      <c r="AK9" s="16">
        <v>0</v>
      </c>
      <c r="AL9" s="16"/>
      <c r="AM9" s="16">
        <v>6.5531107142104306E-2</v>
      </c>
      <c r="AN9" s="16">
        <v>3.8947487137632998E-2</v>
      </c>
      <c r="AO9" s="16">
        <v>3.3540092162766599E-2</v>
      </c>
      <c r="AP9" s="16"/>
      <c r="AQ9" s="16">
        <v>5.5133365729393001E-2</v>
      </c>
      <c r="AR9" s="16">
        <v>4.5113164055270501E-2</v>
      </c>
      <c r="AS9" s="16">
        <v>7.1077931484928497E-2</v>
      </c>
      <c r="AT9" s="16">
        <v>0.174989113048752</v>
      </c>
      <c r="AU9" s="16">
        <v>3.0978821736493401E-2</v>
      </c>
      <c r="AV9" s="16"/>
      <c r="AW9" s="16">
        <v>5.3255485529072298E-2</v>
      </c>
      <c r="AX9" s="16">
        <v>4.2287921050611202E-2</v>
      </c>
      <c r="AY9" s="16">
        <v>4.2287921050611202E-2</v>
      </c>
      <c r="AZ9" s="16" t="s">
        <v>137</v>
      </c>
      <c r="BA9" s="16" t="s">
        <v>137</v>
      </c>
      <c r="BB9" s="16" t="s">
        <v>137</v>
      </c>
      <c r="BC9" s="16">
        <v>0.102379935031784</v>
      </c>
      <c r="BD9" s="16">
        <v>4.4964268960725202E-2</v>
      </c>
      <c r="BE9" s="16">
        <v>0.20929669931251599</v>
      </c>
      <c r="BF9" s="16"/>
      <c r="BG9" s="16">
        <v>4.2249837620136302E-2</v>
      </c>
      <c r="BH9" s="16">
        <v>8.5086712110964094E-2</v>
      </c>
      <c r="BI9" s="16">
        <v>9.57128990889448E-2</v>
      </c>
      <c r="BJ9" s="16">
        <v>0.133308078128617</v>
      </c>
      <c r="BK9" s="16">
        <v>4.4606232306296997E-2</v>
      </c>
      <c r="BL9" s="16">
        <v>0.17140144037872199</v>
      </c>
      <c r="BM9" s="16"/>
      <c r="BN9" s="16">
        <v>7.5939101275705398E-2</v>
      </c>
      <c r="BO9" s="16">
        <v>4.1305720086738697E-2</v>
      </c>
      <c r="BP9" s="16">
        <v>0.104933671774518</v>
      </c>
      <c r="BQ9" s="16">
        <v>4.2978550892218401E-2</v>
      </c>
      <c r="BR9" s="16">
        <v>5.9017186955939001E-2</v>
      </c>
      <c r="BS9" s="16">
        <v>4.7196307478112397E-2</v>
      </c>
      <c r="BT9" s="16"/>
      <c r="BU9" s="16">
        <v>4.9004034044766699E-2</v>
      </c>
      <c r="BV9" s="16">
        <v>6.8076924508919903E-2</v>
      </c>
      <c r="BW9" s="16"/>
      <c r="BX9" s="16">
        <v>5.1413503876693897E-2</v>
      </c>
      <c r="BY9" s="16">
        <v>5.7541772722503402E-2</v>
      </c>
      <c r="BZ9" s="16"/>
      <c r="CA9" s="16">
        <v>5.1925309957848699E-2</v>
      </c>
      <c r="CB9" s="16">
        <v>5.78456958265701E-2</v>
      </c>
    </row>
    <row r="10" spans="2:80" x14ac:dyDescent="0.35">
      <c r="B10" s="17" t="s">
        <v>216</v>
      </c>
      <c r="C10" s="16">
        <v>0.89849914195481495</v>
      </c>
      <c r="D10" s="16">
        <v>0.913569631928138</v>
      </c>
      <c r="E10" s="16">
        <v>0.88580017342430994</v>
      </c>
      <c r="F10" s="16"/>
      <c r="G10" s="16">
        <v>0.84592617043765606</v>
      </c>
      <c r="H10" s="16">
        <v>0.89972725390346098</v>
      </c>
      <c r="I10" s="16">
        <v>0.90240763462323703</v>
      </c>
      <c r="J10" s="16"/>
      <c r="K10" s="16">
        <v>0.91234978528451904</v>
      </c>
      <c r="L10" s="16">
        <v>0.89498131332571695</v>
      </c>
      <c r="M10" s="16">
        <v>0.91431049208416304</v>
      </c>
      <c r="N10" s="16">
        <v>0.87363677185474797</v>
      </c>
      <c r="O10" s="16"/>
      <c r="P10" s="16">
        <v>0.78068801727117199</v>
      </c>
      <c r="Q10" s="16">
        <v>0.97351754323139394</v>
      </c>
      <c r="R10" s="16">
        <v>0.90785625989328</v>
      </c>
      <c r="S10" s="16">
        <v>0.94213064238035005</v>
      </c>
      <c r="T10" s="16">
        <v>0.87110580030877605</v>
      </c>
      <c r="U10" s="16">
        <v>0.91976505504221795</v>
      </c>
      <c r="V10" s="16">
        <v>0.87576638999577705</v>
      </c>
      <c r="W10" s="16">
        <v>0.953672204867961</v>
      </c>
      <c r="X10" s="16">
        <v>0.90779500600455099</v>
      </c>
      <c r="Y10" s="16">
        <v>0.92634921094327505</v>
      </c>
      <c r="Z10" s="16">
        <v>0.84513825503759699</v>
      </c>
      <c r="AA10" s="16">
        <v>0.88172098885564099</v>
      </c>
      <c r="AB10" s="16"/>
      <c r="AC10" s="16">
        <v>0.87873336226805199</v>
      </c>
      <c r="AD10" s="16">
        <v>0.904702459932897</v>
      </c>
      <c r="AE10" s="16">
        <v>0.95012945377296099</v>
      </c>
      <c r="AF10" s="16">
        <v>0.91409945094892997</v>
      </c>
      <c r="AG10" s="16"/>
      <c r="AH10" s="16">
        <v>0.89223219814258503</v>
      </c>
      <c r="AI10" s="16">
        <v>0.92796983694382296</v>
      </c>
      <c r="AJ10" s="16">
        <v>0.83275706148087902</v>
      </c>
      <c r="AK10" s="16">
        <v>1</v>
      </c>
      <c r="AL10" s="16"/>
      <c r="AM10" s="16">
        <v>0.89457835822488796</v>
      </c>
      <c r="AN10" s="16">
        <v>0.89636656053305896</v>
      </c>
      <c r="AO10" s="16">
        <v>0.96645990783723301</v>
      </c>
      <c r="AP10" s="16"/>
      <c r="AQ10" s="16">
        <v>0.89589947106353596</v>
      </c>
      <c r="AR10" s="16">
        <v>0.94314175000017497</v>
      </c>
      <c r="AS10" s="16">
        <v>0.91004949819015701</v>
      </c>
      <c r="AT10" s="16">
        <v>0.75074762401039197</v>
      </c>
      <c r="AU10" s="16">
        <v>0.83598673651900401</v>
      </c>
      <c r="AV10" s="16"/>
      <c r="AW10" s="16">
        <v>0.86898162567373205</v>
      </c>
      <c r="AX10" s="16">
        <v>0.93366920564233902</v>
      </c>
      <c r="AY10" s="16">
        <v>0.93366920564233902</v>
      </c>
      <c r="AZ10" s="16" t="s">
        <v>137</v>
      </c>
      <c r="BA10" s="16" t="s">
        <v>137</v>
      </c>
      <c r="BB10" s="16" t="s">
        <v>137</v>
      </c>
      <c r="BC10" s="16">
        <v>0.75890202676942498</v>
      </c>
      <c r="BD10" s="16">
        <v>0.91501464302944002</v>
      </c>
      <c r="BE10" s="16">
        <v>0.79070330068748396</v>
      </c>
      <c r="BF10" s="16"/>
      <c r="BG10" s="16">
        <v>0.91353907403585799</v>
      </c>
      <c r="BH10" s="16">
        <v>0.80628901808505904</v>
      </c>
      <c r="BI10" s="16">
        <v>0.84663339281507399</v>
      </c>
      <c r="BJ10" s="16">
        <v>0.83202998934651395</v>
      </c>
      <c r="BK10" s="16">
        <v>0.92509069312452497</v>
      </c>
      <c r="BL10" s="16">
        <v>0.82859855962127804</v>
      </c>
      <c r="BM10" s="16"/>
      <c r="BN10" s="16">
        <v>0.78370615576033198</v>
      </c>
      <c r="BO10" s="16">
        <v>0.91480962622411299</v>
      </c>
      <c r="BP10" s="16">
        <v>0.89506632822548204</v>
      </c>
      <c r="BQ10" s="16">
        <v>0.93217544238436301</v>
      </c>
      <c r="BR10" s="16">
        <v>0.89174483916805602</v>
      </c>
      <c r="BS10" s="16">
        <v>0.92654121513758503</v>
      </c>
      <c r="BT10" s="16"/>
      <c r="BU10" s="16">
        <v>0.89400237983221298</v>
      </c>
      <c r="BV10" s="16">
        <v>0.91003802702204395</v>
      </c>
      <c r="BW10" s="16"/>
      <c r="BX10" s="16">
        <v>0.90214961350341305</v>
      </c>
      <c r="BY10" s="16">
        <v>0.89453782891548295</v>
      </c>
      <c r="BZ10" s="16"/>
      <c r="CA10" s="16">
        <v>0.892844032229414</v>
      </c>
      <c r="CB10" s="16">
        <v>0.90847210302804904</v>
      </c>
    </row>
    <row r="11" spans="2:80" x14ac:dyDescent="0.35">
      <c r="B11" s="17" t="s">
        <v>98</v>
      </c>
      <c r="C11" s="18">
        <v>4.7148349417980899E-2</v>
      </c>
      <c r="D11" s="18">
        <v>3.7053639061890298E-2</v>
      </c>
      <c r="E11" s="18">
        <v>5.56545366330932E-2</v>
      </c>
      <c r="F11" s="18"/>
      <c r="G11" s="18">
        <v>7.26533251000058E-2</v>
      </c>
      <c r="H11" s="18">
        <v>4.3496133874039201E-2</v>
      </c>
      <c r="I11" s="18">
        <v>4.6251247077001102E-2</v>
      </c>
      <c r="J11" s="18"/>
      <c r="K11" s="18">
        <v>3.0764796515823398E-2</v>
      </c>
      <c r="L11" s="18">
        <v>6.7466391387142305E-2</v>
      </c>
      <c r="M11" s="18">
        <v>2.6260875466580399E-2</v>
      </c>
      <c r="N11" s="18">
        <v>5.8452279175098897E-2</v>
      </c>
      <c r="O11" s="18"/>
      <c r="P11" s="18">
        <v>0.124660535789681</v>
      </c>
      <c r="Q11" s="18">
        <v>1.3881241410370801E-2</v>
      </c>
      <c r="R11" s="18">
        <v>1.8175094127488401E-2</v>
      </c>
      <c r="S11" s="18">
        <v>1.5331667724175E-2</v>
      </c>
      <c r="T11" s="18">
        <v>5.1276391081137303E-2</v>
      </c>
      <c r="U11" s="18">
        <v>4.2800278585503899E-2</v>
      </c>
      <c r="V11" s="18">
        <v>6.1460656876488801E-2</v>
      </c>
      <c r="W11" s="18">
        <v>0</v>
      </c>
      <c r="X11" s="18">
        <v>1.39816559101845E-2</v>
      </c>
      <c r="Y11" s="18">
        <v>3.7094187285001599E-2</v>
      </c>
      <c r="Z11" s="18">
        <v>0.124468375839075</v>
      </c>
      <c r="AA11" s="18">
        <v>0.118279011144359</v>
      </c>
      <c r="AB11" s="18"/>
      <c r="AC11" s="18">
        <v>5.46949590624458E-2</v>
      </c>
      <c r="AD11" s="18">
        <v>4.2609841843718799E-2</v>
      </c>
      <c r="AE11" s="18">
        <v>1.5332784988604201E-2</v>
      </c>
      <c r="AF11" s="18">
        <v>2.5710785600004699E-2</v>
      </c>
      <c r="AG11" s="18"/>
      <c r="AH11" s="18">
        <v>5.3188096139721898E-2</v>
      </c>
      <c r="AI11" s="18">
        <v>3.1007700677088201E-2</v>
      </c>
      <c r="AJ11" s="18">
        <v>5.6151544652744197E-2</v>
      </c>
      <c r="AK11" s="18">
        <v>0</v>
      </c>
      <c r="AL11" s="18"/>
      <c r="AM11" s="18">
        <v>3.98905346330077E-2</v>
      </c>
      <c r="AN11" s="18">
        <v>6.4685952329308197E-2</v>
      </c>
      <c r="AO11" s="18">
        <v>0</v>
      </c>
      <c r="AP11" s="18"/>
      <c r="AQ11" s="18">
        <v>4.8967163207070702E-2</v>
      </c>
      <c r="AR11" s="18">
        <v>1.17450859445548E-2</v>
      </c>
      <c r="AS11" s="18">
        <v>1.8872570324914802E-2</v>
      </c>
      <c r="AT11" s="18">
        <v>7.4263262940856195E-2</v>
      </c>
      <c r="AU11" s="18">
        <v>0.13303444174450299</v>
      </c>
      <c r="AV11" s="18"/>
      <c r="AW11" s="18">
        <v>7.7762888797195201E-2</v>
      </c>
      <c r="AX11" s="18">
        <v>2.4042873307049802E-2</v>
      </c>
      <c r="AY11" s="18">
        <v>2.4042873307049802E-2</v>
      </c>
      <c r="AZ11" s="18" t="s">
        <v>137</v>
      </c>
      <c r="BA11" s="18" t="s">
        <v>137</v>
      </c>
      <c r="BB11" s="18" t="s">
        <v>137</v>
      </c>
      <c r="BC11" s="18">
        <v>0.138718038198791</v>
      </c>
      <c r="BD11" s="18">
        <v>4.0021088009835303E-2</v>
      </c>
      <c r="BE11" s="18">
        <v>0</v>
      </c>
      <c r="BF11" s="18"/>
      <c r="BG11" s="18">
        <v>4.4211088344005403E-2</v>
      </c>
      <c r="BH11" s="18">
        <v>0.10862426980397701</v>
      </c>
      <c r="BI11" s="18">
        <v>5.7653708095980798E-2</v>
      </c>
      <c r="BJ11" s="18">
        <v>3.4661932524869099E-2</v>
      </c>
      <c r="BK11" s="18">
        <v>3.03030745691781E-2</v>
      </c>
      <c r="BL11" s="18">
        <v>0</v>
      </c>
      <c r="BM11" s="18"/>
      <c r="BN11" s="18">
        <v>0.140354742963963</v>
      </c>
      <c r="BO11" s="18">
        <v>4.3884653689147998E-2</v>
      </c>
      <c r="BP11" s="18">
        <v>0</v>
      </c>
      <c r="BQ11" s="18">
        <v>2.4846006723418301E-2</v>
      </c>
      <c r="BR11" s="18">
        <v>4.92379738760046E-2</v>
      </c>
      <c r="BS11" s="18">
        <v>2.6262477384302998E-2</v>
      </c>
      <c r="BT11" s="18"/>
      <c r="BU11" s="18">
        <v>5.6993586123020197E-2</v>
      </c>
      <c r="BV11" s="18">
        <v>2.1885048469036199E-2</v>
      </c>
      <c r="BW11" s="18"/>
      <c r="BX11" s="18">
        <v>4.6436882619893399E-2</v>
      </c>
      <c r="BY11" s="18">
        <v>4.7920398362013297E-2</v>
      </c>
      <c r="BZ11" s="18"/>
      <c r="CA11" s="18">
        <v>5.5230657812737699E-2</v>
      </c>
      <c r="CB11" s="18">
        <v>3.36822011453808E-2</v>
      </c>
    </row>
    <row r="12" spans="2:80" x14ac:dyDescent="0.35">
      <c r="B12" s="15" t="s">
        <v>501</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CB19"/>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364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359</v>
      </c>
      <c r="C9" s="16">
        <v>7.5833589344348099E-2</v>
      </c>
      <c r="D9" s="16">
        <v>6.7362356283043906E-2</v>
      </c>
      <c r="E9" s="16">
        <v>8.4071569761751994E-2</v>
      </c>
      <c r="F9" s="16"/>
      <c r="G9" s="16">
        <v>9.7520488283068002E-2</v>
      </c>
      <c r="H9" s="16">
        <v>5.5086767839582301E-2</v>
      </c>
      <c r="I9" s="16">
        <v>8.0958869770271599E-2</v>
      </c>
      <c r="J9" s="16"/>
      <c r="K9" s="16">
        <v>7.8720418905689996E-2</v>
      </c>
      <c r="L9" s="16">
        <v>5.9549988827414399E-2</v>
      </c>
      <c r="M9" s="16">
        <v>5.5373111639867099E-2</v>
      </c>
      <c r="N9" s="16">
        <v>0.10215485736189001</v>
      </c>
      <c r="O9" s="16"/>
      <c r="P9" s="16">
        <v>9.1741790383739794E-2</v>
      </c>
      <c r="Q9" s="16">
        <v>5.0836891266826098E-2</v>
      </c>
      <c r="R9" s="16">
        <v>0.119038109691532</v>
      </c>
      <c r="S9" s="16">
        <v>9.8723606843259107E-2</v>
      </c>
      <c r="T9" s="16">
        <v>8.3804861785302498E-2</v>
      </c>
      <c r="U9" s="16">
        <v>5.1211490968774399E-2</v>
      </c>
      <c r="V9" s="16">
        <v>8.4594630409613195E-2</v>
      </c>
      <c r="W9" s="16">
        <v>4.1056211812846202E-2</v>
      </c>
      <c r="X9" s="16">
        <v>8.32035812851291E-2</v>
      </c>
      <c r="Y9" s="16">
        <v>5.4513301723166603E-2</v>
      </c>
      <c r="Z9" s="16">
        <v>7.7373096832983906E-2</v>
      </c>
      <c r="AA9" s="16">
        <v>3.9522005829564603E-2</v>
      </c>
      <c r="AB9" s="16"/>
      <c r="AC9" s="16">
        <v>6.6484022424318903E-2</v>
      </c>
      <c r="AD9" s="16">
        <v>6.6302512608556796E-2</v>
      </c>
      <c r="AE9" s="16">
        <v>7.8982691764959201E-2</v>
      </c>
      <c r="AF9" s="16">
        <v>0.110806823239402</v>
      </c>
      <c r="AG9" s="16"/>
      <c r="AH9" s="16">
        <v>7.5485042636384794E-2</v>
      </c>
      <c r="AI9" s="16">
        <v>7.3092156381225806E-2</v>
      </c>
      <c r="AJ9" s="16">
        <v>6.0829361348916901E-2</v>
      </c>
      <c r="AK9" s="16">
        <v>0.125185063627166</v>
      </c>
      <c r="AL9" s="16"/>
      <c r="AM9" s="16">
        <v>7.7670076038093797E-2</v>
      </c>
      <c r="AN9" s="16">
        <v>6.1799844041664498E-2</v>
      </c>
      <c r="AO9" s="16">
        <v>0.15641591475304101</v>
      </c>
      <c r="AP9" s="16"/>
      <c r="AQ9" s="16">
        <v>6.8523299820675301E-2</v>
      </c>
      <c r="AR9" s="16">
        <v>0.101050091442646</v>
      </c>
      <c r="AS9" s="16">
        <v>6.8488730084441896E-2</v>
      </c>
      <c r="AT9" s="16">
        <v>8.8778729251968405E-2</v>
      </c>
      <c r="AU9" s="16">
        <v>0.10914498956131299</v>
      </c>
      <c r="AV9" s="16"/>
      <c r="AW9" s="16">
        <v>8.3772083287622007E-2</v>
      </c>
      <c r="AX9" s="16">
        <v>6.6928704147540805E-2</v>
      </c>
      <c r="AY9" s="16">
        <v>6.6928704147540805E-2</v>
      </c>
      <c r="AZ9" s="16">
        <v>7.6998318119801706E-2</v>
      </c>
      <c r="BA9" s="16">
        <v>7.7203310857167196E-2</v>
      </c>
      <c r="BB9" s="16">
        <v>0</v>
      </c>
      <c r="BC9" s="16">
        <v>4.9713864897420697E-2</v>
      </c>
      <c r="BD9" s="16">
        <v>0.15919997073842901</v>
      </c>
      <c r="BE9" s="16">
        <v>8.3311272936834102E-2</v>
      </c>
      <c r="BF9" s="16"/>
      <c r="BG9" s="16">
        <v>7.5642753254514902E-2</v>
      </c>
      <c r="BH9" s="16">
        <v>6.2107205465189497E-2</v>
      </c>
      <c r="BI9" s="16">
        <v>0.114206945054426</v>
      </c>
      <c r="BJ9" s="16">
        <v>9.0746187559639299E-2</v>
      </c>
      <c r="BK9" s="16">
        <v>8.1412217856388094E-2</v>
      </c>
      <c r="BL9" s="16">
        <v>0</v>
      </c>
      <c r="BM9" s="16"/>
      <c r="BN9" s="16">
        <v>8.0219548818073402E-2</v>
      </c>
      <c r="BO9" s="16">
        <v>6.9621999881143995E-2</v>
      </c>
      <c r="BP9" s="16">
        <v>8.3514291768457996E-2</v>
      </c>
      <c r="BQ9" s="16">
        <v>8.1489094834394496E-2</v>
      </c>
      <c r="BR9" s="16">
        <v>8.4097112325999798E-2</v>
      </c>
      <c r="BS9" s="16">
        <v>5.2960986149492503E-2</v>
      </c>
      <c r="BT9" s="16"/>
      <c r="BU9" s="16">
        <v>9.2534438623225093E-2</v>
      </c>
      <c r="BV9" s="16">
        <v>3.79995170922564E-2</v>
      </c>
      <c r="BW9" s="16"/>
      <c r="BX9" s="16">
        <v>0.115551659403497</v>
      </c>
      <c r="BY9" s="16">
        <v>4.7646807711190599E-2</v>
      </c>
      <c r="BZ9" s="16"/>
      <c r="CA9" s="16">
        <v>7.5834058449829406E-2</v>
      </c>
      <c r="CB9" s="16">
        <v>7.7711535888139296E-2</v>
      </c>
    </row>
    <row r="10" spans="2:80" x14ac:dyDescent="0.35">
      <c r="B10" s="17" t="s">
        <v>360</v>
      </c>
      <c r="C10" s="16">
        <v>0.18598702029692801</v>
      </c>
      <c r="D10" s="16">
        <v>0.19915217812376099</v>
      </c>
      <c r="E10" s="16">
        <v>0.173184360803955</v>
      </c>
      <c r="F10" s="16"/>
      <c r="G10" s="16">
        <v>0.201373490966408</v>
      </c>
      <c r="H10" s="16">
        <v>0.183431259992103</v>
      </c>
      <c r="I10" s="16">
        <v>0.18147469572171501</v>
      </c>
      <c r="J10" s="16"/>
      <c r="K10" s="16">
        <v>0.18978599635138599</v>
      </c>
      <c r="L10" s="16">
        <v>0.17029641246392599</v>
      </c>
      <c r="M10" s="16">
        <v>0.16672880193666401</v>
      </c>
      <c r="N10" s="16">
        <v>0.21541798480921001</v>
      </c>
      <c r="O10" s="16"/>
      <c r="P10" s="16">
        <v>0.20911718965579401</v>
      </c>
      <c r="Q10" s="16">
        <v>0.146555692459685</v>
      </c>
      <c r="R10" s="16">
        <v>0.176705472658372</v>
      </c>
      <c r="S10" s="16">
        <v>7.8764301254341404E-2</v>
      </c>
      <c r="T10" s="16">
        <v>0.223498047810194</v>
      </c>
      <c r="U10" s="16">
        <v>0.1729367801676</v>
      </c>
      <c r="V10" s="16">
        <v>0.25015891664601198</v>
      </c>
      <c r="W10" s="16">
        <v>0.18824675281299999</v>
      </c>
      <c r="X10" s="16">
        <v>0.19790368417478199</v>
      </c>
      <c r="Y10" s="16">
        <v>0.20286328656021499</v>
      </c>
      <c r="Z10" s="16">
        <v>0.15590124628176499</v>
      </c>
      <c r="AA10" s="16">
        <v>0.33221952278827199</v>
      </c>
      <c r="AB10" s="16"/>
      <c r="AC10" s="16">
        <v>0.16781291912599999</v>
      </c>
      <c r="AD10" s="16">
        <v>0.189591491905819</v>
      </c>
      <c r="AE10" s="16">
        <v>0.20979305995436501</v>
      </c>
      <c r="AF10" s="16">
        <v>0.1875155133958</v>
      </c>
      <c r="AG10" s="16"/>
      <c r="AH10" s="16">
        <v>0.191362763321276</v>
      </c>
      <c r="AI10" s="16">
        <v>0.17317335958524599</v>
      </c>
      <c r="AJ10" s="16">
        <v>0.20520276534361701</v>
      </c>
      <c r="AK10" s="16">
        <v>0.20388378495863399</v>
      </c>
      <c r="AL10" s="16"/>
      <c r="AM10" s="16">
        <v>0.20820090303408001</v>
      </c>
      <c r="AN10" s="16">
        <v>0.161566074804705</v>
      </c>
      <c r="AO10" s="16">
        <v>0.17994563029886601</v>
      </c>
      <c r="AP10" s="16"/>
      <c r="AQ10" s="16">
        <v>0.19967321375896199</v>
      </c>
      <c r="AR10" s="16">
        <v>0.19013003880853999</v>
      </c>
      <c r="AS10" s="16">
        <v>8.7244586709323599E-2</v>
      </c>
      <c r="AT10" s="16">
        <v>0.24993914513633</v>
      </c>
      <c r="AU10" s="16">
        <v>0.187287532506557</v>
      </c>
      <c r="AV10" s="16"/>
      <c r="AW10" s="16">
        <v>0.19628205503026599</v>
      </c>
      <c r="AX10" s="16">
        <v>0.14349019900645801</v>
      </c>
      <c r="AY10" s="16">
        <v>0.14349019900645801</v>
      </c>
      <c r="AZ10" s="16">
        <v>0.19694594735771301</v>
      </c>
      <c r="BA10" s="16">
        <v>0.20916672819113999</v>
      </c>
      <c r="BB10" s="16">
        <v>0.15559371902646499</v>
      </c>
      <c r="BC10" s="16">
        <v>0.16917235145387499</v>
      </c>
      <c r="BD10" s="16">
        <v>0.155371838044189</v>
      </c>
      <c r="BE10" s="16">
        <v>8.4198031420181493E-2</v>
      </c>
      <c r="BF10" s="16"/>
      <c r="BG10" s="16">
        <v>0.18495536469396301</v>
      </c>
      <c r="BH10" s="16">
        <v>0.17194539589810401</v>
      </c>
      <c r="BI10" s="16">
        <v>0.169689378648367</v>
      </c>
      <c r="BJ10" s="16">
        <v>0.21849983239996501</v>
      </c>
      <c r="BK10" s="16">
        <v>0.16901523904870799</v>
      </c>
      <c r="BL10" s="16">
        <v>0.405018738239798</v>
      </c>
      <c r="BM10" s="16"/>
      <c r="BN10" s="16">
        <v>0.23019153744452001</v>
      </c>
      <c r="BO10" s="16">
        <v>0.18194316001453401</v>
      </c>
      <c r="BP10" s="16">
        <v>0.18655845064722501</v>
      </c>
      <c r="BQ10" s="16">
        <v>0.17734602413298101</v>
      </c>
      <c r="BR10" s="16">
        <v>0.138295595903944</v>
      </c>
      <c r="BS10" s="16">
        <v>0.25476135131693001</v>
      </c>
      <c r="BT10" s="16"/>
      <c r="BU10" s="16">
        <v>0.206023792475895</v>
      </c>
      <c r="BV10" s="16">
        <v>0.14059575463976501</v>
      </c>
      <c r="BW10" s="16"/>
      <c r="BX10" s="16">
        <v>0.220954692775611</v>
      </c>
      <c r="BY10" s="16">
        <v>0.161171460353844</v>
      </c>
      <c r="BZ10" s="16"/>
      <c r="CA10" s="16">
        <v>0.19714800601685001</v>
      </c>
      <c r="CB10" s="16">
        <v>0.17809460232076099</v>
      </c>
    </row>
    <row r="11" spans="2:80" x14ac:dyDescent="0.35">
      <c r="B11" s="17" t="s">
        <v>361</v>
      </c>
      <c r="C11" s="16">
        <v>0.38479352172152598</v>
      </c>
      <c r="D11" s="16">
        <v>0.40452283439966402</v>
      </c>
      <c r="E11" s="16">
        <v>0.36560744924362798</v>
      </c>
      <c r="F11" s="16"/>
      <c r="G11" s="16">
        <v>0.31476512204524199</v>
      </c>
      <c r="H11" s="16">
        <v>0.41309640865630098</v>
      </c>
      <c r="I11" s="16">
        <v>0.394162463441244</v>
      </c>
      <c r="J11" s="16"/>
      <c r="K11" s="16">
        <v>0.41353870766137601</v>
      </c>
      <c r="L11" s="16">
        <v>0.37398073513820201</v>
      </c>
      <c r="M11" s="16">
        <v>0.409175112464706</v>
      </c>
      <c r="N11" s="16">
        <v>0.33592746331408702</v>
      </c>
      <c r="O11" s="16"/>
      <c r="P11" s="16">
        <v>0.44217809384984902</v>
      </c>
      <c r="Q11" s="16">
        <v>0.37275749389384499</v>
      </c>
      <c r="R11" s="16">
        <v>0.33289922359105401</v>
      </c>
      <c r="S11" s="16">
        <v>0.42909731970785903</v>
      </c>
      <c r="T11" s="16">
        <v>0.330716822531129</v>
      </c>
      <c r="U11" s="16">
        <v>0.37516740202937998</v>
      </c>
      <c r="V11" s="16">
        <v>0.35888385012844498</v>
      </c>
      <c r="W11" s="16">
        <v>0.351218337691039</v>
      </c>
      <c r="X11" s="16">
        <v>0.41062594884773101</v>
      </c>
      <c r="Y11" s="16">
        <v>0.40610049175921198</v>
      </c>
      <c r="Z11" s="16">
        <v>0.37662197661878799</v>
      </c>
      <c r="AA11" s="16">
        <v>0.29434561704886902</v>
      </c>
      <c r="AB11" s="16"/>
      <c r="AC11" s="16">
        <v>0.39353142261542201</v>
      </c>
      <c r="AD11" s="16">
        <v>0.37520472319077303</v>
      </c>
      <c r="AE11" s="16">
        <v>0.403838106217068</v>
      </c>
      <c r="AF11" s="16">
        <v>0.35977500470310803</v>
      </c>
      <c r="AG11" s="16"/>
      <c r="AH11" s="16">
        <v>0.35382597284939599</v>
      </c>
      <c r="AI11" s="16">
        <v>0.434112316853767</v>
      </c>
      <c r="AJ11" s="16">
        <v>0.41955950197307401</v>
      </c>
      <c r="AK11" s="16">
        <v>0.36037371169061899</v>
      </c>
      <c r="AL11" s="16"/>
      <c r="AM11" s="16">
        <v>0.35312886178291197</v>
      </c>
      <c r="AN11" s="16">
        <v>0.42989937882067503</v>
      </c>
      <c r="AO11" s="16">
        <v>0.33563937618047701</v>
      </c>
      <c r="AP11" s="16"/>
      <c r="AQ11" s="16">
        <v>0.37571185242010602</v>
      </c>
      <c r="AR11" s="16">
        <v>0.41989161130045899</v>
      </c>
      <c r="AS11" s="16">
        <v>0.41940067262790398</v>
      </c>
      <c r="AT11" s="16">
        <v>0.30515713796936</v>
      </c>
      <c r="AU11" s="16">
        <v>0.35083917673235998</v>
      </c>
      <c r="AV11" s="16"/>
      <c r="AW11" s="16">
        <v>0.302644585750735</v>
      </c>
      <c r="AX11" s="16">
        <v>0.44105736513649701</v>
      </c>
      <c r="AY11" s="16">
        <v>0.44105736513649701</v>
      </c>
      <c r="AZ11" s="16">
        <v>0.376110927762001</v>
      </c>
      <c r="BA11" s="16">
        <v>0.37645651040615502</v>
      </c>
      <c r="BB11" s="16">
        <v>0.51562033888914405</v>
      </c>
      <c r="BC11" s="16">
        <v>0.43810407940755702</v>
      </c>
      <c r="BD11" s="16">
        <v>0.46743666390071598</v>
      </c>
      <c r="BE11" s="16">
        <v>0.27810833897360798</v>
      </c>
      <c r="BF11" s="16"/>
      <c r="BG11" s="16">
        <v>0.38707747097558598</v>
      </c>
      <c r="BH11" s="16">
        <v>0.41018092994315702</v>
      </c>
      <c r="BI11" s="16">
        <v>0.45974057356706899</v>
      </c>
      <c r="BJ11" s="16">
        <v>0.36578939842497898</v>
      </c>
      <c r="BK11" s="16">
        <v>0.28503464057669797</v>
      </c>
      <c r="BL11" s="16">
        <v>0.29011114950391298</v>
      </c>
      <c r="BM11" s="16"/>
      <c r="BN11" s="16">
        <v>0.41245166883081602</v>
      </c>
      <c r="BO11" s="16">
        <v>0.39947681643534499</v>
      </c>
      <c r="BP11" s="16">
        <v>0.33933275259225498</v>
      </c>
      <c r="BQ11" s="16">
        <v>0.40799119558588998</v>
      </c>
      <c r="BR11" s="16">
        <v>0.29625245664246003</v>
      </c>
      <c r="BS11" s="16">
        <v>0.44721654207371397</v>
      </c>
      <c r="BT11" s="16"/>
      <c r="BU11" s="16">
        <v>0.409351093295097</v>
      </c>
      <c r="BV11" s="16">
        <v>0.32916084569794601</v>
      </c>
      <c r="BW11" s="16"/>
      <c r="BX11" s="16">
        <v>0.38214315732458298</v>
      </c>
      <c r="BY11" s="16">
        <v>0.386674409750417</v>
      </c>
      <c r="BZ11" s="16"/>
      <c r="CA11" s="16">
        <v>0.39620359916139303</v>
      </c>
      <c r="CB11" s="16">
        <v>0.370469325629597</v>
      </c>
    </row>
    <row r="12" spans="2:80" x14ac:dyDescent="0.35">
      <c r="B12" s="17" t="s">
        <v>362</v>
      </c>
      <c r="C12" s="16">
        <v>0.188733221410397</v>
      </c>
      <c r="D12" s="16">
        <v>0.16910021507018799</v>
      </c>
      <c r="E12" s="16">
        <v>0.20782563931401901</v>
      </c>
      <c r="F12" s="16"/>
      <c r="G12" s="16">
        <v>0.19011463647170701</v>
      </c>
      <c r="H12" s="16">
        <v>0.16381850405784601</v>
      </c>
      <c r="I12" s="16">
        <v>0.20486501689842501</v>
      </c>
      <c r="J12" s="16"/>
      <c r="K12" s="16">
        <v>0.17470804247479199</v>
      </c>
      <c r="L12" s="16">
        <v>0.211350192059132</v>
      </c>
      <c r="M12" s="16">
        <v>0.20286565321122399</v>
      </c>
      <c r="N12" s="16">
        <v>0.17160529692970999</v>
      </c>
      <c r="O12" s="16"/>
      <c r="P12" s="16">
        <v>9.2698840877069102E-2</v>
      </c>
      <c r="Q12" s="16">
        <v>0.19985488023647</v>
      </c>
      <c r="R12" s="16">
        <v>0.20377349831737401</v>
      </c>
      <c r="S12" s="16">
        <v>0.25178053135350598</v>
      </c>
      <c r="T12" s="16">
        <v>0.19263395907654901</v>
      </c>
      <c r="U12" s="16">
        <v>0.15991983294472401</v>
      </c>
      <c r="V12" s="16">
        <v>0.20378477877130499</v>
      </c>
      <c r="W12" s="16">
        <v>0.318373341307295</v>
      </c>
      <c r="X12" s="16">
        <v>0.22048567863400101</v>
      </c>
      <c r="Y12" s="16">
        <v>0.14429368920456301</v>
      </c>
      <c r="Z12" s="16">
        <v>0.232321113166985</v>
      </c>
      <c r="AA12" s="16">
        <v>0.170043573483278</v>
      </c>
      <c r="AB12" s="16"/>
      <c r="AC12" s="16">
        <v>0.17635958018789799</v>
      </c>
      <c r="AD12" s="16">
        <v>0.20948800558873801</v>
      </c>
      <c r="AE12" s="16">
        <v>0.18950315896460401</v>
      </c>
      <c r="AF12" s="16">
        <v>0.179559660228409</v>
      </c>
      <c r="AG12" s="16"/>
      <c r="AH12" s="16">
        <v>0.19082511269893601</v>
      </c>
      <c r="AI12" s="16">
        <v>0.19578710543609501</v>
      </c>
      <c r="AJ12" s="16">
        <v>0.20343447340090701</v>
      </c>
      <c r="AK12" s="16">
        <v>4.1884256633093898E-2</v>
      </c>
      <c r="AL12" s="16"/>
      <c r="AM12" s="16">
        <v>0.18985183763580599</v>
      </c>
      <c r="AN12" s="16">
        <v>0.196559649463455</v>
      </c>
      <c r="AO12" s="16">
        <v>0.13917867397033101</v>
      </c>
      <c r="AP12" s="16"/>
      <c r="AQ12" s="16">
        <v>0.19836890278909999</v>
      </c>
      <c r="AR12" s="16">
        <v>0.16551808606957599</v>
      </c>
      <c r="AS12" s="16">
        <v>0.242412506880165</v>
      </c>
      <c r="AT12" s="16">
        <v>9.3659418664380795E-2</v>
      </c>
      <c r="AU12" s="16">
        <v>0.126323221890767</v>
      </c>
      <c r="AV12" s="16"/>
      <c r="AW12" s="16">
        <v>0.20567360509657001</v>
      </c>
      <c r="AX12" s="16">
        <v>0.23216787011215001</v>
      </c>
      <c r="AY12" s="16">
        <v>0.23216787011215001</v>
      </c>
      <c r="AZ12" s="16">
        <v>0.14623236583767901</v>
      </c>
      <c r="BA12" s="16">
        <v>0.173609139203622</v>
      </c>
      <c r="BB12" s="16">
        <v>5.3001764852203301E-2</v>
      </c>
      <c r="BC12" s="16">
        <v>0.16218230319608101</v>
      </c>
      <c r="BD12" s="16">
        <v>0.120341919561328</v>
      </c>
      <c r="BE12" s="16">
        <v>0.35348213684325902</v>
      </c>
      <c r="BF12" s="16"/>
      <c r="BG12" s="16">
        <v>0.20111948748903699</v>
      </c>
      <c r="BH12" s="16">
        <v>0.16933373207293201</v>
      </c>
      <c r="BI12" s="16">
        <v>0.105059165525592</v>
      </c>
      <c r="BJ12" s="16">
        <v>0.11240802951370001</v>
      </c>
      <c r="BK12" s="16">
        <v>0.259768236692277</v>
      </c>
      <c r="BL12" s="16">
        <v>0.210673771444366</v>
      </c>
      <c r="BM12" s="16"/>
      <c r="BN12" s="16">
        <v>0.15207561343915199</v>
      </c>
      <c r="BO12" s="16">
        <v>0.170529401927143</v>
      </c>
      <c r="BP12" s="16">
        <v>0.23362289847047499</v>
      </c>
      <c r="BQ12" s="16">
        <v>0.184524858437673</v>
      </c>
      <c r="BR12" s="16">
        <v>0.26263020884246702</v>
      </c>
      <c r="BS12" s="16">
        <v>0.138448900225738</v>
      </c>
      <c r="BT12" s="16"/>
      <c r="BU12" s="16">
        <v>0.17215146947698901</v>
      </c>
      <c r="BV12" s="16">
        <v>0.226297490762151</v>
      </c>
      <c r="BW12" s="16"/>
      <c r="BX12" s="16">
        <v>0.17077166116279899</v>
      </c>
      <c r="BY12" s="16">
        <v>0.20148002848676899</v>
      </c>
      <c r="BZ12" s="16"/>
      <c r="CA12" s="16">
        <v>0.18127964028320501</v>
      </c>
      <c r="CB12" s="16">
        <v>0.197079842356017</v>
      </c>
    </row>
    <row r="13" spans="2:80" x14ac:dyDescent="0.35">
      <c r="B13" s="17" t="s">
        <v>363</v>
      </c>
      <c r="C13" s="16">
        <v>0.101452240845334</v>
      </c>
      <c r="D13" s="16">
        <v>9.7513718632714796E-2</v>
      </c>
      <c r="E13" s="16">
        <v>0.10528231713131</v>
      </c>
      <c r="F13" s="16"/>
      <c r="G13" s="16">
        <v>0.116443869717256</v>
      </c>
      <c r="H13" s="16">
        <v>0.117419518663351</v>
      </c>
      <c r="I13" s="16">
        <v>8.4690865548537095E-2</v>
      </c>
      <c r="J13" s="16"/>
      <c r="K13" s="16">
        <v>0.108314284140482</v>
      </c>
      <c r="L13" s="16">
        <v>9.9339408163926807E-2</v>
      </c>
      <c r="M13" s="16">
        <v>0.10293239790573799</v>
      </c>
      <c r="N13" s="16">
        <v>9.3384981135008802E-2</v>
      </c>
      <c r="O13" s="16"/>
      <c r="P13" s="16">
        <v>9.2218411945984902E-2</v>
      </c>
      <c r="Q13" s="16">
        <v>0.15315740270192399</v>
      </c>
      <c r="R13" s="16">
        <v>9.6308238751678807E-2</v>
      </c>
      <c r="S13" s="16">
        <v>8.0111994443903406E-2</v>
      </c>
      <c r="T13" s="16">
        <v>8.2580101331716393E-2</v>
      </c>
      <c r="U13" s="16">
        <v>0.152969776389342</v>
      </c>
      <c r="V13" s="16">
        <v>3.3780723713615103E-2</v>
      </c>
      <c r="W13" s="16">
        <v>0.10110535637581899</v>
      </c>
      <c r="X13" s="16">
        <v>4.7703168386736397E-2</v>
      </c>
      <c r="Y13" s="16">
        <v>0.149524041575339</v>
      </c>
      <c r="Z13" s="16">
        <v>9.9044098151476301E-2</v>
      </c>
      <c r="AA13" s="16">
        <v>0.12330929279613401</v>
      </c>
      <c r="AB13" s="16"/>
      <c r="AC13" s="16">
        <v>0.10974228709879</v>
      </c>
      <c r="AD13" s="16">
        <v>9.3623009965288898E-2</v>
      </c>
      <c r="AE13" s="16">
        <v>9.1529746903367099E-2</v>
      </c>
      <c r="AF13" s="16">
        <v>0.115089192586297</v>
      </c>
      <c r="AG13" s="16"/>
      <c r="AH13" s="16">
        <v>0.116168685342454</v>
      </c>
      <c r="AI13" s="16">
        <v>7.8271428112852898E-2</v>
      </c>
      <c r="AJ13" s="16">
        <v>6.13422950782175E-2</v>
      </c>
      <c r="AK13" s="16">
        <v>0.22843162595611899</v>
      </c>
      <c r="AL13" s="16"/>
      <c r="AM13" s="16">
        <v>0.108235298506556</v>
      </c>
      <c r="AN13" s="16">
        <v>9.2354202477397396E-2</v>
      </c>
      <c r="AO13" s="16">
        <v>0.11462085072151799</v>
      </c>
      <c r="AP13" s="16"/>
      <c r="AQ13" s="16">
        <v>9.8921190851981797E-2</v>
      </c>
      <c r="AR13" s="16">
        <v>7.6553715515742596E-2</v>
      </c>
      <c r="AS13" s="16">
        <v>0.118864845150544</v>
      </c>
      <c r="AT13" s="16">
        <v>0.175705157315938</v>
      </c>
      <c r="AU13" s="16">
        <v>0.14349400996089001</v>
      </c>
      <c r="AV13" s="16"/>
      <c r="AW13" s="16">
        <v>0.14341840453915899</v>
      </c>
      <c r="AX13" s="16">
        <v>6.0152999709537899E-2</v>
      </c>
      <c r="AY13" s="16">
        <v>6.0152999709537899E-2</v>
      </c>
      <c r="AZ13" s="16">
        <v>0.13508696014976099</v>
      </c>
      <c r="BA13" s="16">
        <v>0.11466169059254699</v>
      </c>
      <c r="BB13" s="16">
        <v>5.1417124046922398E-2</v>
      </c>
      <c r="BC13" s="16">
        <v>0.12934518359486999</v>
      </c>
      <c r="BD13" s="16">
        <v>2.8211554977393801E-2</v>
      </c>
      <c r="BE13" s="16">
        <v>0.108047791329779</v>
      </c>
      <c r="BF13" s="16"/>
      <c r="BG13" s="16">
        <v>9.3856339348095105E-2</v>
      </c>
      <c r="BH13" s="16">
        <v>0.12148186283168599</v>
      </c>
      <c r="BI13" s="16">
        <v>0.12569902269173</v>
      </c>
      <c r="BJ13" s="16">
        <v>9.9052981165492895E-2</v>
      </c>
      <c r="BK13" s="16">
        <v>0.11782229670585</v>
      </c>
      <c r="BL13" s="16">
        <v>0</v>
      </c>
      <c r="BM13" s="16"/>
      <c r="BN13" s="16">
        <v>9.2104773692534406E-2</v>
      </c>
      <c r="BO13" s="16">
        <v>9.9260567229620594E-2</v>
      </c>
      <c r="BP13" s="16">
        <v>8.5588464309887993E-2</v>
      </c>
      <c r="BQ13" s="16">
        <v>0.104280488230581</v>
      </c>
      <c r="BR13" s="16">
        <v>0.13919054588920499</v>
      </c>
      <c r="BS13" s="16">
        <v>5.56458320501967E-2</v>
      </c>
      <c r="BT13" s="16"/>
      <c r="BU13" s="16">
        <v>8.6029790805261006E-2</v>
      </c>
      <c r="BV13" s="16">
        <v>0.136390229888706</v>
      </c>
      <c r="BW13" s="16"/>
      <c r="BX13" s="16">
        <v>8.3093199235653101E-2</v>
      </c>
      <c r="BY13" s="16">
        <v>0.11448112910892599</v>
      </c>
      <c r="BZ13" s="16"/>
      <c r="CA13" s="16">
        <v>0.100108653201735</v>
      </c>
      <c r="CB13" s="16">
        <v>0.10349626564804899</v>
      </c>
    </row>
    <row r="14" spans="2:80" x14ac:dyDescent="0.35">
      <c r="B14" s="17" t="s">
        <v>98</v>
      </c>
      <c r="C14" s="18">
        <v>6.3200406381467802E-2</v>
      </c>
      <c r="D14" s="18">
        <v>6.2348697490627498E-2</v>
      </c>
      <c r="E14" s="18">
        <v>6.4028663745336306E-2</v>
      </c>
      <c r="F14" s="18"/>
      <c r="G14" s="18">
        <v>7.9782392516319106E-2</v>
      </c>
      <c r="H14" s="18">
        <v>6.7147540790817195E-2</v>
      </c>
      <c r="I14" s="18">
        <v>5.3848088619807201E-2</v>
      </c>
      <c r="J14" s="18"/>
      <c r="K14" s="18">
        <v>3.49325504662742E-2</v>
      </c>
      <c r="L14" s="18">
        <v>8.5483263347399294E-2</v>
      </c>
      <c r="M14" s="18">
        <v>6.29249228418019E-2</v>
      </c>
      <c r="N14" s="18">
        <v>8.1509416450094699E-2</v>
      </c>
      <c r="O14" s="18"/>
      <c r="P14" s="18">
        <v>7.2045673287562798E-2</v>
      </c>
      <c r="Q14" s="18">
        <v>7.6837639441248898E-2</v>
      </c>
      <c r="R14" s="18">
        <v>7.1275456989988606E-2</v>
      </c>
      <c r="S14" s="18">
        <v>6.1522246397131601E-2</v>
      </c>
      <c r="T14" s="18">
        <v>8.6766207465109602E-2</v>
      </c>
      <c r="U14" s="18">
        <v>8.77947175001796E-2</v>
      </c>
      <c r="V14" s="18">
        <v>6.8797100331009206E-2</v>
      </c>
      <c r="W14" s="18">
        <v>0</v>
      </c>
      <c r="X14" s="18">
        <v>4.00779386716206E-2</v>
      </c>
      <c r="Y14" s="18">
        <v>4.2705189177503697E-2</v>
      </c>
      <c r="Z14" s="18">
        <v>5.87384689480022E-2</v>
      </c>
      <c r="AA14" s="18">
        <v>4.0559988053882098E-2</v>
      </c>
      <c r="AB14" s="18"/>
      <c r="AC14" s="18">
        <v>8.6069768547571604E-2</v>
      </c>
      <c r="AD14" s="18">
        <v>6.5790256740824699E-2</v>
      </c>
      <c r="AE14" s="18">
        <v>2.63532361956362E-2</v>
      </c>
      <c r="AF14" s="18">
        <v>4.7253805846984999E-2</v>
      </c>
      <c r="AG14" s="18"/>
      <c r="AH14" s="18">
        <v>7.2332423151552805E-2</v>
      </c>
      <c r="AI14" s="18">
        <v>4.5563633630813699E-2</v>
      </c>
      <c r="AJ14" s="18">
        <v>4.96316028552675E-2</v>
      </c>
      <c r="AK14" s="18">
        <v>4.0241557134367001E-2</v>
      </c>
      <c r="AL14" s="18"/>
      <c r="AM14" s="18">
        <v>6.2913023002552401E-2</v>
      </c>
      <c r="AN14" s="18">
        <v>5.7820850392102399E-2</v>
      </c>
      <c r="AO14" s="18">
        <v>7.4199554075767102E-2</v>
      </c>
      <c r="AP14" s="18"/>
      <c r="AQ14" s="18">
        <v>5.88015403591748E-2</v>
      </c>
      <c r="AR14" s="18">
        <v>4.6856456863036203E-2</v>
      </c>
      <c r="AS14" s="18">
        <v>6.3588658547621801E-2</v>
      </c>
      <c r="AT14" s="18">
        <v>8.6760411662022405E-2</v>
      </c>
      <c r="AU14" s="18">
        <v>8.2911069348112904E-2</v>
      </c>
      <c r="AV14" s="18"/>
      <c r="AW14" s="18">
        <v>6.8209266295647802E-2</v>
      </c>
      <c r="AX14" s="18">
        <v>5.6202861887816702E-2</v>
      </c>
      <c r="AY14" s="18">
        <v>5.6202861887816702E-2</v>
      </c>
      <c r="AZ14" s="18">
        <v>6.8625480773043507E-2</v>
      </c>
      <c r="BA14" s="18">
        <v>4.8902620749368797E-2</v>
      </c>
      <c r="BB14" s="18">
        <v>0.22436705318526601</v>
      </c>
      <c r="BC14" s="18">
        <v>5.1482217450196301E-2</v>
      </c>
      <c r="BD14" s="18">
        <v>6.9438052777944195E-2</v>
      </c>
      <c r="BE14" s="18">
        <v>9.2852428496337694E-2</v>
      </c>
      <c r="BF14" s="18"/>
      <c r="BG14" s="18">
        <v>5.7348584238804699E-2</v>
      </c>
      <c r="BH14" s="18">
        <v>6.4950873788930899E-2</v>
      </c>
      <c r="BI14" s="18">
        <v>2.5604914512816199E-2</v>
      </c>
      <c r="BJ14" s="18">
        <v>0.113503570936223</v>
      </c>
      <c r="BK14" s="18">
        <v>8.6947369120078402E-2</v>
      </c>
      <c r="BL14" s="18">
        <v>9.4196340811923504E-2</v>
      </c>
      <c r="BM14" s="18"/>
      <c r="BN14" s="18">
        <v>3.2956857774904001E-2</v>
      </c>
      <c r="BO14" s="18">
        <v>7.9168054512213204E-2</v>
      </c>
      <c r="BP14" s="18">
        <v>7.1383142211698503E-2</v>
      </c>
      <c r="BQ14" s="18">
        <v>4.4368338778481502E-2</v>
      </c>
      <c r="BR14" s="18">
        <v>7.9534080395924203E-2</v>
      </c>
      <c r="BS14" s="18">
        <v>5.0966388183929102E-2</v>
      </c>
      <c r="BT14" s="18"/>
      <c r="BU14" s="18">
        <v>3.3909415323533303E-2</v>
      </c>
      <c r="BV14" s="18">
        <v>0.12955616191917499</v>
      </c>
      <c r="BW14" s="18"/>
      <c r="BX14" s="18">
        <v>2.7485630097857001E-2</v>
      </c>
      <c r="BY14" s="18">
        <v>8.8546164588854101E-2</v>
      </c>
      <c r="BZ14" s="18"/>
      <c r="CA14" s="18">
        <v>4.9426042886987799E-2</v>
      </c>
      <c r="CB14" s="18">
        <v>7.3148428157436399E-2</v>
      </c>
    </row>
    <row r="15" spans="2:80" x14ac:dyDescent="0.35">
      <c r="B15" s="15"/>
    </row>
    <row r="16" spans="2:80" x14ac:dyDescent="0.35">
      <c r="B16" t="s">
        <v>101</v>
      </c>
    </row>
    <row r="17" spans="2:2" x14ac:dyDescent="0.35">
      <c r="B17" t="s">
        <v>102</v>
      </c>
    </row>
    <row r="19" spans="2:2" x14ac:dyDescent="0.35">
      <c r="B19"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CB16"/>
  <sheetViews>
    <sheetView showGridLines="0" topLeftCell="A5" workbookViewId="0">
      <pane xSplit="2" topLeftCell="C1" activePane="topRight" state="frozen"/>
      <selection pane="topRight" activeCell="C2" sqref="C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365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158</v>
      </c>
      <c r="C9" s="16">
        <v>9.4360591328494003E-2</v>
      </c>
      <c r="D9" s="16">
        <v>7.9019446090540096E-2</v>
      </c>
      <c r="E9" s="16">
        <v>0.10927932312777699</v>
      </c>
      <c r="F9" s="16"/>
      <c r="G9" s="16">
        <v>0.187876255585635</v>
      </c>
      <c r="H9" s="16">
        <v>9.8067019568224501E-2</v>
      </c>
      <c r="I9" s="16">
        <v>5.40467112642651E-2</v>
      </c>
      <c r="J9" s="16"/>
      <c r="K9" s="16">
        <v>0.105613213302758</v>
      </c>
      <c r="L9" s="16">
        <v>7.0487760257228499E-2</v>
      </c>
      <c r="M9" s="16">
        <v>7.8541214170371104E-2</v>
      </c>
      <c r="N9" s="16">
        <v>0.118845274049211</v>
      </c>
      <c r="O9" s="16"/>
      <c r="P9" s="16">
        <v>0.123282204211333</v>
      </c>
      <c r="Q9" s="16">
        <v>6.2533832353851806E-2</v>
      </c>
      <c r="R9" s="16">
        <v>6.8210955712960902E-2</v>
      </c>
      <c r="S9" s="16">
        <v>7.8053878341438898E-2</v>
      </c>
      <c r="T9" s="16">
        <v>0.13539930077846399</v>
      </c>
      <c r="U9" s="16">
        <v>8.6140717002141404E-2</v>
      </c>
      <c r="V9" s="16">
        <v>1.10051482938123E-2</v>
      </c>
      <c r="W9" s="16">
        <v>0.10197693469996499</v>
      </c>
      <c r="X9" s="16">
        <v>0.16560337205139</v>
      </c>
      <c r="Y9" s="16">
        <v>0.113537593534131</v>
      </c>
      <c r="Z9" s="16">
        <v>9.2323589362284006E-2</v>
      </c>
      <c r="AA9" s="16">
        <v>3.9522005829564603E-2</v>
      </c>
      <c r="AB9" s="16"/>
      <c r="AC9" s="16">
        <v>0.109060634865992</v>
      </c>
      <c r="AD9" s="16">
        <v>8.3720443614596907E-2</v>
      </c>
      <c r="AE9" s="16">
        <v>7.8781958180849598E-2</v>
      </c>
      <c r="AF9" s="16">
        <v>0.10385314881511599</v>
      </c>
      <c r="AG9" s="16"/>
      <c r="AH9" s="16">
        <v>8.9331917374619901E-2</v>
      </c>
      <c r="AI9" s="16">
        <v>9.2918411827655104E-2</v>
      </c>
      <c r="AJ9" s="16">
        <v>0.109370929316096</v>
      </c>
      <c r="AK9" s="16">
        <v>8.07264915476716E-2</v>
      </c>
      <c r="AL9" s="16"/>
      <c r="AM9" s="16">
        <v>0.116028002179309</v>
      </c>
      <c r="AN9" s="16">
        <v>6.0331046236446202E-2</v>
      </c>
      <c r="AO9" s="16">
        <v>0.14238847345994499</v>
      </c>
      <c r="AP9" s="16"/>
      <c r="AQ9" s="16">
        <v>8.1621442561732996E-2</v>
      </c>
      <c r="AR9" s="16">
        <v>0.13100563905688001</v>
      </c>
      <c r="AS9" s="16">
        <v>5.5132285370029302E-2</v>
      </c>
      <c r="AT9" s="16">
        <v>0.12687402151033</v>
      </c>
      <c r="AU9" s="16">
        <v>0.116278601229405</v>
      </c>
      <c r="AV9" s="16"/>
      <c r="AW9" s="16">
        <v>8.0889955787822196E-2</v>
      </c>
      <c r="AX9" s="16">
        <v>3.7823804846489902E-2</v>
      </c>
      <c r="AY9" s="16">
        <v>3.7823804846489902E-2</v>
      </c>
      <c r="AZ9" s="16">
        <v>0.11269639220676</v>
      </c>
      <c r="BA9" s="16">
        <v>0.105419242198458</v>
      </c>
      <c r="BB9" s="16">
        <v>4.8514402375789002E-2</v>
      </c>
      <c r="BC9" s="16">
        <v>0.16299782767198601</v>
      </c>
      <c r="BD9" s="16">
        <v>0.110965374864472</v>
      </c>
      <c r="BE9" s="16">
        <v>1</v>
      </c>
      <c r="BF9" s="16"/>
      <c r="BG9" s="16">
        <v>6.4428863038363898E-2</v>
      </c>
      <c r="BH9" s="16">
        <v>0.13491511363633099</v>
      </c>
      <c r="BI9" s="16">
        <v>0.21970085291595701</v>
      </c>
      <c r="BJ9" s="16">
        <v>0.140608745650148</v>
      </c>
      <c r="BK9" s="16">
        <v>7.3396729884181305E-2</v>
      </c>
      <c r="BL9" s="16">
        <v>0.616920031214235</v>
      </c>
      <c r="BM9" s="16"/>
      <c r="BN9" s="16">
        <v>0.13065514539895001</v>
      </c>
      <c r="BO9" s="16">
        <v>9.6496676080673499E-2</v>
      </c>
      <c r="BP9" s="16">
        <v>0.120943362172017</v>
      </c>
      <c r="BQ9" s="16">
        <v>7.7124314937767502E-2</v>
      </c>
      <c r="BR9" s="16">
        <v>6.31198124739972E-2</v>
      </c>
      <c r="BS9" s="16">
        <v>0.105223581083245</v>
      </c>
      <c r="BT9" s="16"/>
      <c r="BU9" s="16">
        <v>0.10655066067199501</v>
      </c>
      <c r="BV9" s="16">
        <v>6.6745231378905798E-2</v>
      </c>
      <c r="BW9" s="16"/>
      <c r="BX9" s="16">
        <v>8.6300187180628402E-2</v>
      </c>
      <c r="BY9" s="16">
        <v>0.10008083028402601</v>
      </c>
      <c r="BZ9" s="16"/>
      <c r="CA9" s="16">
        <v>0.124287158764778</v>
      </c>
      <c r="CB9" s="16">
        <v>6.6343506247497505E-2</v>
      </c>
    </row>
    <row r="10" spans="2:80" x14ac:dyDescent="0.35">
      <c r="B10" s="17" t="s">
        <v>159</v>
      </c>
      <c r="C10" s="16">
        <v>0.902814197086373</v>
      </c>
      <c r="D10" s="16">
        <v>0.919131607522092</v>
      </c>
      <c r="E10" s="16">
        <v>0.88694608123364904</v>
      </c>
      <c r="F10" s="16"/>
      <c r="G10" s="16">
        <v>0.81212374441436497</v>
      </c>
      <c r="H10" s="16">
        <v>0.89641127192057302</v>
      </c>
      <c r="I10" s="16">
        <v>0.943791575699097</v>
      </c>
      <c r="J10" s="16"/>
      <c r="K10" s="16">
        <v>0.89438678669724203</v>
      </c>
      <c r="L10" s="16">
        <v>0.92330804895348495</v>
      </c>
      <c r="M10" s="16">
        <v>0.92145878582962903</v>
      </c>
      <c r="N10" s="16">
        <v>0.87631909827556798</v>
      </c>
      <c r="O10" s="16"/>
      <c r="P10" s="16">
        <v>0.87671779578866604</v>
      </c>
      <c r="Q10" s="16">
        <v>0.93077291555292596</v>
      </c>
      <c r="R10" s="16">
        <v>0.93178904428703901</v>
      </c>
      <c r="S10" s="16">
        <v>0.92194612165856105</v>
      </c>
      <c r="T10" s="16">
        <v>0.86460069922153604</v>
      </c>
      <c r="U10" s="16">
        <v>0.91385928299785901</v>
      </c>
      <c r="V10" s="16">
        <v>0.96443010605920299</v>
      </c>
      <c r="W10" s="16">
        <v>0.89802306530003495</v>
      </c>
      <c r="X10" s="16">
        <v>0.83439662794861003</v>
      </c>
      <c r="Y10" s="16">
        <v>0.88646240646586905</v>
      </c>
      <c r="Z10" s="16">
        <v>0.90767641063771598</v>
      </c>
      <c r="AA10" s="16">
        <v>0.960477994170435</v>
      </c>
      <c r="AB10" s="16"/>
      <c r="AC10" s="16">
        <v>0.89093936513400895</v>
      </c>
      <c r="AD10" s="16">
        <v>0.91627955638540304</v>
      </c>
      <c r="AE10" s="16">
        <v>0.91554099726662297</v>
      </c>
      <c r="AF10" s="16">
        <v>0.89614685118488302</v>
      </c>
      <c r="AG10" s="16"/>
      <c r="AH10" s="16">
        <v>0.90730733608915004</v>
      </c>
      <c r="AI10" s="16">
        <v>0.90364136350689805</v>
      </c>
      <c r="AJ10" s="16">
        <v>0.89062907068390396</v>
      </c>
      <c r="AK10" s="16">
        <v>0.91927350845232803</v>
      </c>
      <c r="AL10" s="16"/>
      <c r="AM10" s="16">
        <v>0.88197725260422499</v>
      </c>
      <c r="AN10" s="16">
        <v>0.93526844448706403</v>
      </c>
      <c r="AO10" s="16">
        <v>0.85761152654005501</v>
      </c>
      <c r="AP10" s="16"/>
      <c r="AQ10" s="16">
        <v>0.91627982943155994</v>
      </c>
      <c r="AR10" s="16">
        <v>0.86474334465928204</v>
      </c>
      <c r="AS10" s="16">
        <v>0.93467473656227495</v>
      </c>
      <c r="AT10" s="16">
        <v>0.87312597848967</v>
      </c>
      <c r="AU10" s="16">
        <v>0.88372139877059497</v>
      </c>
      <c r="AV10" s="16"/>
      <c r="AW10" s="16">
        <v>0.91911004421217801</v>
      </c>
      <c r="AX10" s="16">
        <v>0.96217619515351005</v>
      </c>
      <c r="AY10" s="16">
        <v>0.96217619515351005</v>
      </c>
      <c r="AZ10" s="16">
        <v>0.87994838380437901</v>
      </c>
      <c r="BA10" s="16">
        <v>0.894580757801542</v>
      </c>
      <c r="BB10" s="16">
        <v>0.95148559762421103</v>
      </c>
      <c r="BC10" s="16">
        <v>0.83700217232801499</v>
      </c>
      <c r="BD10" s="16">
        <v>0.85702654494893205</v>
      </c>
      <c r="BE10" s="16">
        <v>0</v>
      </c>
      <c r="BF10" s="16"/>
      <c r="BG10" s="16">
        <v>0.93557113696163596</v>
      </c>
      <c r="BH10" s="16">
        <v>0.85925739437594595</v>
      </c>
      <c r="BI10" s="16">
        <v>0.74155451417307405</v>
      </c>
      <c r="BJ10" s="16">
        <v>0.85939125434985197</v>
      </c>
      <c r="BK10" s="16">
        <v>0.926603270115819</v>
      </c>
      <c r="BL10" s="16">
        <v>0.383079968785765</v>
      </c>
      <c r="BM10" s="16"/>
      <c r="BN10" s="16">
        <v>0.86934485460105004</v>
      </c>
      <c r="BO10" s="16">
        <v>0.89811403723089001</v>
      </c>
      <c r="BP10" s="16">
        <v>0.86882450448345705</v>
      </c>
      <c r="BQ10" s="16">
        <v>0.92287568506223205</v>
      </c>
      <c r="BR10" s="16">
        <v>0.93688018752600299</v>
      </c>
      <c r="BS10" s="16">
        <v>0.89477641891675497</v>
      </c>
      <c r="BT10" s="16"/>
      <c r="BU10" s="16">
        <v>0.88937701290548798</v>
      </c>
      <c r="BV10" s="16">
        <v>0.93325476862109402</v>
      </c>
      <c r="BW10" s="16"/>
      <c r="BX10" s="16">
        <v>0.909089648868598</v>
      </c>
      <c r="BY10" s="16">
        <v>0.89836068792110901</v>
      </c>
      <c r="BZ10" s="16"/>
      <c r="CA10" s="16">
        <v>0.87355529155256295</v>
      </c>
      <c r="CB10" s="16">
        <v>0.93192894563573103</v>
      </c>
    </row>
    <row r="11" spans="2:80" x14ac:dyDescent="0.35">
      <c r="B11" s="17" t="s">
        <v>177</v>
      </c>
      <c r="C11" s="18">
        <v>2.82521158513318E-3</v>
      </c>
      <c r="D11" s="18">
        <v>1.8489463873679699E-3</v>
      </c>
      <c r="E11" s="18">
        <v>3.7745956385739801E-3</v>
      </c>
      <c r="F11" s="18"/>
      <c r="G11" s="18">
        <v>0</v>
      </c>
      <c r="H11" s="18">
        <v>5.5217085112026099E-3</v>
      </c>
      <c r="I11" s="18">
        <v>2.1617130366379201E-3</v>
      </c>
      <c r="J11" s="18"/>
      <c r="K11" s="18">
        <v>0</v>
      </c>
      <c r="L11" s="18">
        <v>6.2041907892863698E-3</v>
      </c>
      <c r="M11" s="18">
        <v>0</v>
      </c>
      <c r="N11" s="18">
        <v>4.8356276752211397E-3</v>
      </c>
      <c r="O11" s="18"/>
      <c r="P11" s="18">
        <v>0</v>
      </c>
      <c r="Q11" s="18">
        <v>6.6932520932223198E-3</v>
      </c>
      <c r="R11" s="18">
        <v>0</v>
      </c>
      <c r="S11" s="18">
        <v>0</v>
      </c>
      <c r="T11" s="18">
        <v>0</v>
      </c>
      <c r="U11" s="18">
        <v>0</v>
      </c>
      <c r="V11" s="18">
        <v>2.4564745646984701E-2</v>
      </c>
      <c r="W11" s="18">
        <v>0</v>
      </c>
      <c r="X11" s="18">
        <v>0</v>
      </c>
      <c r="Y11" s="18">
        <v>0</v>
      </c>
      <c r="Z11" s="18">
        <v>0</v>
      </c>
      <c r="AA11" s="18">
        <v>0</v>
      </c>
      <c r="AB11" s="18"/>
      <c r="AC11" s="18">
        <v>0</v>
      </c>
      <c r="AD11" s="18">
        <v>0</v>
      </c>
      <c r="AE11" s="18">
        <v>5.6770445525279097E-3</v>
      </c>
      <c r="AF11" s="18">
        <v>0</v>
      </c>
      <c r="AG11" s="18"/>
      <c r="AH11" s="18">
        <v>3.3607465362303899E-3</v>
      </c>
      <c r="AI11" s="18">
        <v>3.4402246654473599E-3</v>
      </c>
      <c r="AJ11" s="18">
        <v>0</v>
      </c>
      <c r="AK11" s="18">
        <v>0</v>
      </c>
      <c r="AL11" s="18"/>
      <c r="AM11" s="18">
        <v>1.9947452164654502E-3</v>
      </c>
      <c r="AN11" s="18">
        <v>4.40050927648988E-3</v>
      </c>
      <c r="AO11" s="18">
        <v>0</v>
      </c>
      <c r="AP11" s="18"/>
      <c r="AQ11" s="18">
        <v>2.09872800670707E-3</v>
      </c>
      <c r="AR11" s="18">
        <v>4.2510162838374204E-3</v>
      </c>
      <c r="AS11" s="18">
        <v>1.0192978067695899E-2</v>
      </c>
      <c r="AT11" s="18">
        <v>0</v>
      </c>
      <c r="AU11" s="18">
        <v>0</v>
      </c>
      <c r="AV11" s="18"/>
      <c r="AW11" s="18">
        <v>0</v>
      </c>
      <c r="AX11" s="18">
        <v>0</v>
      </c>
      <c r="AY11" s="18">
        <v>0</v>
      </c>
      <c r="AZ11" s="18">
        <v>7.3552239888608198E-3</v>
      </c>
      <c r="BA11" s="18">
        <v>0</v>
      </c>
      <c r="BB11" s="18">
        <v>0</v>
      </c>
      <c r="BC11" s="18">
        <v>0</v>
      </c>
      <c r="BD11" s="18">
        <v>3.20080801865954E-2</v>
      </c>
      <c r="BE11" s="18">
        <v>0</v>
      </c>
      <c r="BF11" s="18"/>
      <c r="BG11" s="18">
        <v>0</v>
      </c>
      <c r="BH11" s="18">
        <v>5.8274919877220801E-3</v>
      </c>
      <c r="BI11" s="18">
        <v>3.8744632910968399E-2</v>
      </c>
      <c r="BJ11" s="18">
        <v>0</v>
      </c>
      <c r="BK11" s="18">
        <v>0</v>
      </c>
      <c r="BL11" s="18">
        <v>0</v>
      </c>
      <c r="BM11" s="18"/>
      <c r="BN11" s="18">
        <v>0</v>
      </c>
      <c r="BO11" s="18">
        <v>5.3892866884367703E-3</v>
      </c>
      <c r="BP11" s="18">
        <v>1.02321333445253E-2</v>
      </c>
      <c r="BQ11" s="18">
        <v>0</v>
      </c>
      <c r="BR11" s="18">
        <v>0</v>
      </c>
      <c r="BS11" s="18">
        <v>0</v>
      </c>
      <c r="BT11" s="18"/>
      <c r="BU11" s="18">
        <v>4.0723264225173E-3</v>
      </c>
      <c r="BV11" s="18">
        <v>0</v>
      </c>
      <c r="BW11" s="18"/>
      <c r="BX11" s="18">
        <v>4.6101639507732097E-3</v>
      </c>
      <c r="BY11" s="18">
        <v>1.5584817948649599E-3</v>
      </c>
      <c r="BZ11" s="18"/>
      <c r="CA11" s="18">
        <v>2.1575496826588898E-3</v>
      </c>
      <c r="CB11" s="18">
        <v>1.7275481167713701E-3</v>
      </c>
    </row>
    <row r="12" spans="2:80" x14ac:dyDescent="0.35">
      <c r="B12" s="15"/>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CB20"/>
  <sheetViews>
    <sheetView showGridLines="0" topLeftCell="A6" workbookViewId="0">
      <pane xSplit="2" topLeftCell="C1" activePane="topRight" state="frozen"/>
      <selection pane="topRight" activeCell="C15" sqref="C15"/>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372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99</v>
      </c>
      <c r="D7" s="10">
        <v>42</v>
      </c>
      <c r="E7" s="10">
        <v>57</v>
      </c>
      <c r="F7" s="10"/>
      <c r="G7" s="10">
        <v>37</v>
      </c>
      <c r="H7" s="10">
        <v>36</v>
      </c>
      <c r="I7" s="10">
        <v>26</v>
      </c>
      <c r="J7" s="10"/>
      <c r="K7" s="10">
        <v>40</v>
      </c>
      <c r="L7" s="10">
        <v>20</v>
      </c>
      <c r="M7" s="10">
        <v>12</v>
      </c>
      <c r="N7" s="10">
        <v>27</v>
      </c>
      <c r="O7" s="10"/>
      <c r="P7" s="10">
        <v>15</v>
      </c>
      <c r="Q7" s="10">
        <v>9</v>
      </c>
      <c r="R7" s="10">
        <v>6</v>
      </c>
      <c r="S7" s="10">
        <v>8</v>
      </c>
      <c r="T7" s="10">
        <v>10</v>
      </c>
      <c r="U7" s="10">
        <v>7</v>
      </c>
      <c r="V7" s="10">
        <v>1</v>
      </c>
      <c r="W7" s="10">
        <v>5</v>
      </c>
      <c r="X7" s="10">
        <v>20</v>
      </c>
      <c r="Y7" s="10">
        <v>11</v>
      </c>
      <c r="Z7" s="10">
        <v>5</v>
      </c>
      <c r="AA7" s="10">
        <v>2</v>
      </c>
      <c r="AB7" s="10"/>
      <c r="AC7" s="10">
        <v>26</v>
      </c>
      <c r="AD7" s="10">
        <v>34</v>
      </c>
      <c r="AE7" s="10">
        <v>12</v>
      </c>
      <c r="AF7" s="10">
        <v>18</v>
      </c>
      <c r="AG7" s="10"/>
      <c r="AH7" s="10">
        <v>55</v>
      </c>
      <c r="AI7" s="10">
        <v>25</v>
      </c>
      <c r="AJ7" s="10">
        <v>12</v>
      </c>
      <c r="AK7" s="10">
        <v>2</v>
      </c>
      <c r="AL7" s="10"/>
      <c r="AM7" s="10">
        <v>64</v>
      </c>
      <c r="AN7" s="10">
        <v>25</v>
      </c>
      <c r="AO7" s="10">
        <v>10</v>
      </c>
      <c r="AP7" s="10"/>
      <c r="AQ7" s="10">
        <v>43</v>
      </c>
      <c r="AR7" s="10">
        <v>28</v>
      </c>
      <c r="AS7" s="10">
        <v>5</v>
      </c>
      <c r="AT7" s="10">
        <v>3</v>
      </c>
      <c r="AU7" s="10">
        <v>11</v>
      </c>
      <c r="AV7" s="10"/>
      <c r="AW7" s="10">
        <v>6</v>
      </c>
      <c r="AX7" s="10">
        <v>10</v>
      </c>
      <c r="AY7" s="10">
        <v>10</v>
      </c>
      <c r="AZ7" s="10">
        <v>29</v>
      </c>
      <c r="BA7" s="10">
        <v>15</v>
      </c>
      <c r="BB7" s="10">
        <v>1</v>
      </c>
      <c r="BC7" s="10">
        <v>3</v>
      </c>
      <c r="BD7" s="10">
        <v>4</v>
      </c>
      <c r="BE7" s="10">
        <v>11</v>
      </c>
      <c r="BF7" s="10"/>
      <c r="BG7" s="10">
        <v>42</v>
      </c>
      <c r="BH7" s="10">
        <v>24</v>
      </c>
      <c r="BI7" s="10">
        <v>11</v>
      </c>
      <c r="BJ7" s="10">
        <v>10</v>
      </c>
      <c r="BK7" s="10">
        <v>6</v>
      </c>
      <c r="BL7" s="10">
        <v>6</v>
      </c>
      <c r="BM7" s="10"/>
      <c r="BN7" s="10">
        <v>18</v>
      </c>
      <c r="BO7" s="10">
        <v>36</v>
      </c>
      <c r="BP7" s="10">
        <v>11</v>
      </c>
      <c r="BQ7" s="10">
        <v>18</v>
      </c>
      <c r="BR7" s="10">
        <v>10</v>
      </c>
      <c r="BS7" s="10">
        <v>6</v>
      </c>
      <c r="BT7" s="10"/>
      <c r="BU7" s="10">
        <v>78</v>
      </c>
      <c r="BV7" s="10">
        <v>21</v>
      </c>
      <c r="BW7" s="10"/>
      <c r="BX7" s="10">
        <v>37</v>
      </c>
      <c r="BY7" s="10">
        <v>62</v>
      </c>
      <c r="BZ7" s="10"/>
      <c r="CA7" s="10">
        <v>63</v>
      </c>
      <c r="CB7" s="10">
        <v>35</v>
      </c>
    </row>
    <row r="8" spans="2:80" ht="30" customHeight="1" x14ac:dyDescent="0.35">
      <c r="B8" s="11" t="s">
        <v>20</v>
      </c>
      <c r="C8" s="11">
        <v>97</v>
      </c>
      <c r="D8" s="11">
        <v>42</v>
      </c>
      <c r="E8" s="11">
        <v>56</v>
      </c>
      <c r="F8" s="11"/>
      <c r="G8" s="11">
        <v>37</v>
      </c>
      <c r="H8" s="11">
        <v>34</v>
      </c>
      <c r="I8" s="11">
        <v>26</v>
      </c>
      <c r="J8" s="11"/>
      <c r="K8" s="11">
        <v>39</v>
      </c>
      <c r="L8" s="11">
        <v>20</v>
      </c>
      <c r="M8" s="11">
        <v>12</v>
      </c>
      <c r="N8" s="11">
        <v>26</v>
      </c>
      <c r="O8" s="11"/>
      <c r="P8" s="11">
        <v>19</v>
      </c>
      <c r="Q8" s="11">
        <v>8</v>
      </c>
      <c r="R8" s="11">
        <v>5</v>
      </c>
      <c r="S8" s="11">
        <v>7</v>
      </c>
      <c r="T8" s="11">
        <v>9</v>
      </c>
      <c r="U8" s="11">
        <v>8</v>
      </c>
      <c r="V8" s="11">
        <v>1</v>
      </c>
      <c r="W8" s="11">
        <v>4</v>
      </c>
      <c r="X8" s="11">
        <v>18</v>
      </c>
      <c r="Y8" s="11">
        <v>10</v>
      </c>
      <c r="Z8" s="11">
        <v>5</v>
      </c>
      <c r="AA8" s="11">
        <v>2</v>
      </c>
      <c r="AB8" s="11"/>
      <c r="AC8" s="11">
        <v>25</v>
      </c>
      <c r="AD8" s="11">
        <v>33</v>
      </c>
      <c r="AE8" s="11">
        <v>12</v>
      </c>
      <c r="AF8" s="11">
        <v>18</v>
      </c>
      <c r="AG8" s="11"/>
      <c r="AH8" s="11">
        <v>54</v>
      </c>
      <c r="AI8" s="11">
        <v>25</v>
      </c>
      <c r="AJ8" s="11">
        <v>13</v>
      </c>
      <c r="AK8" s="11">
        <v>2</v>
      </c>
      <c r="AL8" s="11"/>
      <c r="AM8" s="11">
        <v>63</v>
      </c>
      <c r="AN8" s="11">
        <v>25</v>
      </c>
      <c r="AO8" s="11">
        <v>9</v>
      </c>
      <c r="AP8" s="11"/>
      <c r="AQ8" s="11">
        <v>42</v>
      </c>
      <c r="AR8" s="11">
        <v>28</v>
      </c>
      <c r="AS8" s="11">
        <v>5</v>
      </c>
      <c r="AT8" s="11">
        <v>3</v>
      </c>
      <c r="AU8" s="11">
        <v>11</v>
      </c>
      <c r="AV8" s="11"/>
      <c r="AW8" s="11">
        <v>6</v>
      </c>
      <c r="AX8" s="11">
        <v>10</v>
      </c>
      <c r="AY8" s="11">
        <v>10</v>
      </c>
      <c r="AZ8" s="11">
        <v>30</v>
      </c>
      <c r="BA8" s="11">
        <v>14</v>
      </c>
      <c r="BB8" s="11">
        <v>1</v>
      </c>
      <c r="BC8" s="11">
        <v>3</v>
      </c>
      <c r="BD8" s="11">
        <v>4</v>
      </c>
      <c r="BE8" s="11">
        <v>10</v>
      </c>
      <c r="BF8" s="11"/>
      <c r="BG8" s="11">
        <v>41</v>
      </c>
      <c r="BH8" s="11">
        <v>24</v>
      </c>
      <c r="BI8" s="11">
        <v>11</v>
      </c>
      <c r="BJ8" s="11">
        <v>10</v>
      </c>
      <c r="BK8" s="11">
        <v>5</v>
      </c>
      <c r="BL8" s="11">
        <v>6</v>
      </c>
      <c r="BM8" s="11"/>
      <c r="BN8" s="11">
        <v>20</v>
      </c>
      <c r="BO8" s="11">
        <v>35</v>
      </c>
      <c r="BP8" s="11">
        <v>10</v>
      </c>
      <c r="BQ8" s="11">
        <v>17</v>
      </c>
      <c r="BR8" s="11">
        <v>9</v>
      </c>
      <c r="BS8" s="11">
        <v>6</v>
      </c>
      <c r="BT8" s="11"/>
      <c r="BU8" s="11">
        <v>77</v>
      </c>
      <c r="BV8" s="11">
        <v>21</v>
      </c>
      <c r="BW8" s="11"/>
      <c r="BX8" s="11">
        <v>36</v>
      </c>
      <c r="BY8" s="11">
        <v>61</v>
      </c>
      <c r="BZ8" s="11"/>
      <c r="CA8" s="11">
        <v>62</v>
      </c>
      <c r="CB8" s="11">
        <v>35</v>
      </c>
    </row>
    <row r="9" spans="2:80" x14ac:dyDescent="0.35">
      <c r="B9" s="17" t="s">
        <v>366</v>
      </c>
      <c r="C9" s="16">
        <v>0.336279777435949</v>
      </c>
      <c r="D9" s="16">
        <v>0.41743775329543997</v>
      </c>
      <c r="E9" s="16">
        <v>0.275639229103185</v>
      </c>
      <c r="F9" s="16"/>
      <c r="G9" s="16">
        <v>0.22488798450685701</v>
      </c>
      <c r="H9" s="16">
        <v>0.24157151352696901</v>
      </c>
      <c r="I9" s="16">
        <v>0.61690995977153396</v>
      </c>
      <c r="J9" s="16"/>
      <c r="K9" s="16">
        <v>0.29121098224473901</v>
      </c>
      <c r="L9" s="16">
        <v>0.39930327191040899</v>
      </c>
      <c r="M9" s="16">
        <v>0.39426988674022201</v>
      </c>
      <c r="N9" s="16">
        <v>0.32795055325482197</v>
      </c>
      <c r="O9" s="16"/>
      <c r="P9" s="16">
        <v>0.13936327486626901</v>
      </c>
      <c r="Q9" s="16">
        <v>0.454167180219682</v>
      </c>
      <c r="R9" s="16">
        <v>0.50701323906527196</v>
      </c>
      <c r="S9" s="16">
        <v>0.39153538799438398</v>
      </c>
      <c r="T9" s="16">
        <v>0.48910425513300498</v>
      </c>
      <c r="U9" s="16">
        <v>0.42933425647038898</v>
      </c>
      <c r="V9" s="16">
        <v>0</v>
      </c>
      <c r="W9" s="16">
        <v>0.40229614164674199</v>
      </c>
      <c r="X9" s="16">
        <v>0.35060034538416202</v>
      </c>
      <c r="Y9" s="16">
        <v>0.36966925361569603</v>
      </c>
      <c r="Z9" s="16">
        <v>0.210439088091814</v>
      </c>
      <c r="AA9" s="16">
        <v>0</v>
      </c>
      <c r="AB9" s="16"/>
      <c r="AC9" s="16">
        <v>0.37753775988675498</v>
      </c>
      <c r="AD9" s="16">
        <v>0.50366649444390899</v>
      </c>
      <c r="AE9" s="16">
        <v>0.14884112703566199</v>
      </c>
      <c r="AF9" s="16">
        <v>0.27735372149750698</v>
      </c>
      <c r="AG9" s="16"/>
      <c r="AH9" s="16">
        <v>0.355800789159336</v>
      </c>
      <c r="AI9" s="16">
        <v>0.38027941255846698</v>
      </c>
      <c r="AJ9" s="16">
        <v>0.26785184227936598</v>
      </c>
      <c r="AK9" s="16">
        <v>0</v>
      </c>
      <c r="AL9" s="16"/>
      <c r="AM9" s="16">
        <v>0.42351409618222002</v>
      </c>
      <c r="AN9" s="16">
        <v>0.20432824954092599</v>
      </c>
      <c r="AO9" s="16">
        <v>9.1715529576348695E-2</v>
      </c>
      <c r="AP9" s="16"/>
      <c r="AQ9" s="16">
        <v>0.45868871434321201</v>
      </c>
      <c r="AR9" s="16">
        <v>0.20512160379903899</v>
      </c>
      <c r="AS9" s="16">
        <v>0.180931842953824</v>
      </c>
      <c r="AT9" s="16">
        <v>0.35692151910942699</v>
      </c>
      <c r="AU9" s="16">
        <v>0.175342423458589</v>
      </c>
      <c r="AV9" s="16"/>
      <c r="AW9" s="16">
        <v>0.47975797024984501</v>
      </c>
      <c r="AX9" s="16">
        <v>0.68351101783906298</v>
      </c>
      <c r="AY9" s="16">
        <v>0.68351101783906298</v>
      </c>
      <c r="AZ9" s="16">
        <v>0.21392227500427999</v>
      </c>
      <c r="BA9" s="16">
        <v>0.121789192942372</v>
      </c>
      <c r="BB9" s="16">
        <v>1</v>
      </c>
      <c r="BC9" s="16">
        <v>0.30499710092740701</v>
      </c>
      <c r="BD9" s="16">
        <v>0.25423745931422298</v>
      </c>
      <c r="BE9" s="16">
        <v>0.18079873611462099</v>
      </c>
      <c r="BF9" s="16"/>
      <c r="BG9" s="16">
        <v>0.51887360431349905</v>
      </c>
      <c r="BH9" s="16">
        <v>8.0046272213971301E-2</v>
      </c>
      <c r="BI9" s="16">
        <v>0.190754274806122</v>
      </c>
      <c r="BJ9" s="16">
        <v>0.27489473841131201</v>
      </c>
      <c r="BK9" s="16">
        <v>0.67423946485812203</v>
      </c>
      <c r="BL9" s="16">
        <v>0.15885181747954699</v>
      </c>
      <c r="BM9" s="16"/>
      <c r="BN9" s="16">
        <v>0.26390857588255301</v>
      </c>
      <c r="BO9" s="16">
        <v>0.185936242047399</v>
      </c>
      <c r="BP9" s="16">
        <v>0.56522835889489098</v>
      </c>
      <c r="BQ9" s="16">
        <v>0.44399067760217598</v>
      </c>
      <c r="BR9" s="16">
        <v>0.52439995538061301</v>
      </c>
      <c r="BS9" s="16">
        <v>0.47232677035300602</v>
      </c>
      <c r="BT9" s="16"/>
      <c r="BU9" s="16">
        <v>0.33708306849665498</v>
      </c>
      <c r="BV9" s="16">
        <v>0.33327891572144303</v>
      </c>
      <c r="BW9" s="16"/>
      <c r="BX9" s="16">
        <v>0.44092544235362202</v>
      </c>
      <c r="BY9" s="16">
        <v>0.274801985579258</v>
      </c>
      <c r="BZ9" s="16"/>
      <c r="CA9" s="16">
        <v>0.362959125929953</v>
      </c>
      <c r="CB9" s="16">
        <v>0.29742864731593199</v>
      </c>
    </row>
    <row r="10" spans="2:80" x14ac:dyDescent="0.35">
      <c r="B10" s="17" t="s">
        <v>367</v>
      </c>
      <c r="C10" s="16">
        <v>0.333526085087271</v>
      </c>
      <c r="D10" s="16">
        <v>0.26357278220672198</v>
      </c>
      <c r="E10" s="16">
        <v>0.38579459720133102</v>
      </c>
      <c r="F10" s="16"/>
      <c r="G10" s="16">
        <v>0.55519828772808899</v>
      </c>
      <c r="H10" s="16">
        <v>0.25732781599169402</v>
      </c>
      <c r="I10" s="16">
        <v>0.12155055766851</v>
      </c>
      <c r="J10" s="16"/>
      <c r="K10" s="16">
        <v>0.336154667991162</v>
      </c>
      <c r="L10" s="16">
        <v>0.15047408637118001</v>
      </c>
      <c r="M10" s="16">
        <v>0.69327412486888396</v>
      </c>
      <c r="N10" s="16">
        <v>0.306428399763157</v>
      </c>
      <c r="O10" s="16"/>
      <c r="P10" s="16">
        <v>0.39952549615160599</v>
      </c>
      <c r="Q10" s="16">
        <v>0.21937495310081601</v>
      </c>
      <c r="R10" s="16">
        <v>0.321753632571327</v>
      </c>
      <c r="S10" s="16">
        <v>0.48265593195929102</v>
      </c>
      <c r="T10" s="16">
        <v>0.29956207644259403</v>
      </c>
      <c r="U10" s="16">
        <v>0.56448378862965298</v>
      </c>
      <c r="V10" s="16">
        <v>1</v>
      </c>
      <c r="W10" s="16">
        <v>0.19597433053430899</v>
      </c>
      <c r="X10" s="16">
        <v>0.144785966647801</v>
      </c>
      <c r="Y10" s="16">
        <v>0.44956568910038902</v>
      </c>
      <c r="Z10" s="16">
        <v>0.38873690297885299</v>
      </c>
      <c r="AA10" s="16">
        <v>0</v>
      </c>
      <c r="AB10" s="16"/>
      <c r="AC10" s="16">
        <v>0.30134337235614</v>
      </c>
      <c r="AD10" s="16">
        <v>0.25009911626270098</v>
      </c>
      <c r="AE10" s="16">
        <v>0.45370724726016098</v>
      </c>
      <c r="AF10" s="16">
        <v>0.36833469153533599</v>
      </c>
      <c r="AG10" s="16"/>
      <c r="AH10" s="16">
        <v>0.38181590702717599</v>
      </c>
      <c r="AI10" s="16">
        <v>0.30328527822560603</v>
      </c>
      <c r="AJ10" s="16">
        <v>0.22005197140538901</v>
      </c>
      <c r="AK10" s="16">
        <v>0</v>
      </c>
      <c r="AL10" s="16"/>
      <c r="AM10" s="16">
        <v>0.302633080903848</v>
      </c>
      <c r="AN10" s="16">
        <v>0.34122537034446299</v>
      </c>
      <c r="AO10" s="16">
        <v>0.52273331203435003</v>
      </c>
      <c r="AP10" s="16"/>
      <c r="AQ10" s="16">
        <v>0.233656014866751</v>
      </c>
      <c r="AR10" s="16">
        <v>0.38787294663403499</v>
      </c>
      <c r="AS10" s="16">
        <v>0.180931842953824</v>
      </c>
      <c r="AT10" s="16">
        <v>0.33396425911747002</v>
      </c>
      <c r="AU10" s="16">
        <v>0.66004416197698201</v>
      </c>
      <c r="AV10" s="16"/>
      <c r="AW10" s="16">
        <v>0.203242384137751</v>
      </c>
      <c r="AX10" s="16">
        <v>0.12460193784422199</v>
      </c>
      <c r="AY10" s="16">
        <v>0.12460193784422199</v>
      </c>
      <c r="AZ10" s="16">
        <v>0.38908841157040902</v>
      </c>
      <c r="BA10" s="16">
        <v>0.74587344990325</v>
      </c>
      <c r="BB10" s="16">
        <v>0</v>
      </c>
      <c r="BC10" s="16">
        <v>0.41594679053110101</v>
      </c>
      <c r="BD10" s="16">
        <v>0.24437260149121201</v>
      </c>
      <c r="BE10" s="16">
        <v>0.17223408013407701</v>
      </c>
      <c r="BF10" s="16"/>
      <c r="BG10" s="16">
        <v>0.22997068620317401</v>
      </c>
      <c r="BH10" s="16">
        <v>0.59266345431723699</v>
      </c>
      <c r="BI10" s="16">
        <v>0.42010275633001498</v>
      </c>
      <c r="BJ10" s="16">
        <v>0.106241594550499</v>
      </c>
      <c r="BK10" s="16">
        <v>0.158228904847831</v>
      </c>
      <c r="BL10" s="16">
        <v>0.39678086287594899</v>
      </c>
      <c r="BM10" s="16"/>
      <c r="BN10" s="16">
        <v>0.230425819254444</v>
      </c>
      <c r="BO10" s="16">
        <v>0.45087548604959998</v>
      </c>
      <c r="BP10" s="16">
        <v>0.36282402201146402</v>
      </c>
      <c r="BQ10" s="16">
        <v>0.21654638784607999</v>
      </c>
      <c r="BR10" s="16">
        <v>0.19669752744913899</v>
      </c>
      <c r="BS10" s="16">
        <v>0.47640216955407499</v>
      </c>
      <c r="BT10" s="16"/>
      <c r="BU10" s="16">
        <v>0.42280661453235702</v>
      </c>
      <c r="BV10" s="16">
        <v>0</v>
      </c>
      <c r="BW10" s="16"/>
      <c r="BX10" s="16">
        <v>0.17875578114193399</v>
      </c>
      <c r="BY10" s="16">
        <v>0.42445136650274101</v>
      </c>
      <c r="BZ10" s="16"/>
      <c r="CA10" s="16">
        <v>0.27449345429962602</v>
      </c>
      <c r="CB10" s="16">
        <v>0.421417757591938</v>
      </c>
    </row>
    <row r="11" spans="2:80" x14ac:dyDescent="0.35">
      <c r="B11" s="17" t="s">
        <v>368</v>
      </c>
      <c r="C11" s="16">
        <v>0.241617522016631</v>
      </c>
      <c r="D11" s="16">
        <v>0.25391609961539502</v>
      </c>
      <c r="E11" s="16">
        <v>0.23242812958287601</v>
      </c>
      <c r="F11" s="16"/>
      <c r="G11" s="16">
        <v>0.16466368755187</v>
      </c>
      <c r="H11" s="16">
        <v>0.39906664452097002</v>
      </c>
      <c r="I11" s="16">
        <v>0.14371448703026199</v>
      </c>
      <c r="J11" s="16"/>
      <c r="K11" s="16">
        <v>0.24865664151966099</v>
      </c>
      <c r="L11" s="16">
        <v>0.39447798539362899</v>
      </c>
      <c r="M11" s="16">
        <v>0</v>
      </c>
      <c r="N11" s="16">
        <v>0.22275242443513399</v>
      </c>
      <c r="O11" s="16"/>
      <c r="P11" s="16">
        <v>0.19846105062548999</v>
      </c>
      <c r="Q11" s="16">
        <v>0.219887159820602</v>
      </c>
      <c r="R11" s="16">
        <v>0.16399358865833599</v>
      </c>
      <c r="S11" s="16">
        <v>0</v>
      </c>
      <c r="T11" s="16">
        <v>9.88368426514772E-2</v>
      </c>
      <c r="U11" s="16">
        <v>0.14046617853232499</v>
      </c>
      <c r="V11" s="16">
        <v>0</v>
      </c>
      <c r="W11" s="16">
        <v>0.40172952781894899</v>
      </c>
      <c r="X11" s="16">
        <v>0.29801482510199501</v>
      </c>
      <c r="Y11" s="16">
        <v>0.45207861825045098</v>
      </c>
      <c r="Z11" s="16">
        <v>0.20331646465567901</v>
      </c>
      <c r="AA11" s="16">
        <v>1</v>
      </c>
      <c r="AB11" s="16"/>
      <c r="AC11" s="16">
        <v>0.256357490868449</v>
      </c>
      <c r="AD11" s="16">
        <v>0.17857294192946099</v>
      </c>
      <c r="AE11" s="16">
        <v>0.45075110387023698</v>
      </c>
      <c r="AF11" s="16">
        <v>0.220596277702961</v>
      </c>
      <c r="AG11" s="16"/>
      <c r="AH11" s="16">
        <v>0.19224366435531501</v>
      </c>
      <c r="AI11" s="16">
        <v>0.25308651709477897</v>
      </c>
      <c r="AJ11" s="16">
        <v>0.31907196054771397</v>
      </c>
      <c r="AK11" s="16">
        <v>0.51514964178093303</v>
      </c>
      <c r="AL11" s="16"/>
      <c r="AM11" s="16">
        <v>0.19310132068314301</v>
      </c>
      <c r="AN11" s="16">
        <v>0.315082316501339</v>
      </c>
      <c r="AO11" s="16">
        <v>0.37742741866686502</v>
      </c>
      <c r="AP11" s="16"/>
      <c r="AQ11" s="16">
        <v>0.26088474073167101</v>
      </c>
      <c r="AR11" s="16">
        <v>0.14085688300885499</v>
      </c>
      <c r="AS11" s="16">
        <v>0.81906815704617597</v>
      </c>
      <c r="AT11" s="16">
        <v>0.30911422177310299</v>
      </c>
      <c r="AU11" s="16">
        <v>0.16461341456442899</v>
      </c>
      <c r="AV11" s="16"/>
      <c r="AW11" s="16">
        <v>0.15097499640471501</v>
      </c>
      <c r="AX11" s="16">
        <v>9.1388574803800804E-2</v>
      </c>
      <c r="AY11" s="16">
        <v>9.1388574803800804E-2</v>
      </c>
      <c r="AZ11" s="16">
        <v>0.29721330246074701</v>
      </c>
      <c r="BA11" s="16">
        <v>6.9287481213776397E-2</v>
      </c>
      <c r="BB11" s="16">
        <v>0</v>
      </c>
      <c r="BC11" s="16">
        <v>0.27905610854149199</v>
      </c>
      <c r="BD11" s="16">
        <v>0</v>
      </c>
      <c r="BE11" s="16">
        <v>0.64170736511507698</v>
      </c>
      <c r="BF11" s="16"/>
      <c r="BG11" s="16">
        <v>0.22515617841631</v>
      </c>
      <c r="BH11" s="16">
        <v>0.26452412287649502</v>
      </c>
      <c r="BI11" s="16">
        <v>0.28044029087780697</v>
      </c>
      <c r="BJ11" s="16">
        <v>0.21805113025555101</v>
      </c>
      <c r="BK11" s="16">
        <v>0</v>
      </c>
      <c r="BL11" s="16">
        <v>0.44436731964450399</v>
      </c>
      <c r="BM11" s="16"/>
      <c r="BN11" s="16">
        <v>0.29166908033340999</v>
      </c>
      <c r="BO11" s="16">
        <v>0.24697392455021799</v>
      </c>
      <c r="BP11" s="16">
        <v>0.26247062512754199</v>
      </c>
      <c r="BQ11" s="16">
        <v>0.27489643082079801</v>
      </c>
      <c r="BR11" s="16">
        <v>0.18479713607107201</v>
      </c>
      <c r="BS11" s="16">
        <v>0</v>
      </c>
      <c r="BT11" s="16"/>
      <c r="BU11" s="16">
        <v>0.171539933890302</v>
      </c>
      <c r="BV11" s="16">
        <v>0.50340700473367295</v>
      </c>
      <c r="BW11" s="16"/>
      <c r="BX11" s="16">
        <v>0.17140879274405901</v>
      </c>
      <c r="BY11" s="16">
        <v>0.28286411974371101</v>
      </c>
      <c r="BZ11" s="16"/>
      <c r="CA11" s="16">
        <v>0.23028961968633299</v>
      </c>
      <c r="CB11" s="16">
        <v>0.26765821349410102</v>
      </c>
    </row>
    <row r="12" spans="2:80" x14ac:dyDescent="0.35">
      <c r="B12" s="17" t="s">
        <v>369</v>
      </c>
      <c r="C12" s="16">
        <v>0.103207199924367</v>
      </c>
      <c r="D12" s="16">
        <v>2.0963403320813302E-2</v>
      </c>
      <c r="E12" s="16">
        <v>0.16465906426906601</v>
      </c>
      <c r="F12" s="16"/>
      <c r="G12" s="16">
        <v>2.85602976950966E-2</v>
      </c>
      <c r="H12" s="16">
        <v>0.19159272575842801</v>
      </c>
      <c r="I12" s="16">
        <v>9.2472637612924E-2</v>
      </c>
      <c r="J12" s="16"/>
      <c r="K12" s="16">
        <v>9.8808210739773694E-2</v>
      </c>
      <c r="L12" s="16">
        <v>0.112158250728076</v>
      </c>
      <c r="M12" s="16">
        <v>8.7544011609105202E-2</v>
      </c>
      <c r="N12" s="16">
        <v>0.11013142505590399</v>
      </c>
      <c r="O12" s="16"/>
      <c r="P12" s="16">
        <v>7.57446893431971E-2</v>
      </c>
      <c r="Q12" s="16">
        <v>0.10657070685889999</v>
      </c>
      <c r="R12" s="16">
        <v>0.32899317227639202</v>
      </c>
      <c r="S12" s="16">
        <v>0.125808680046326</v>
      </c>
      <c r="T12" s="16">
        <v>0</v>
      </c>
      <c r="U12" s="16">
        <v>0.134284223632367</v>
      </c>
      <c r="V12" s="16">
        <v>0</v>
      </c>
      <c r="W12" s="16">
        <v>0</v>
      </c>
      <c r="X12" s="16">
        <v>0.10329943143302101</v>
      </c>
      <c r="Y12" s="16">
        <v>0</v>
      </c>
      <c r="Z12" s="16">
        <v>0.20331646465567901</v>
      </c>
      <c r="AA12" s="16">
        <v>0.50108468345559098</v>
      </c>
      <c r="AB12" s="16"/>
      <c r="AC12" s="16">
        <v>0.107911100095043</v>
      </c>
      <c r="AD12" s="16">
        <v>5.97385832196939E-2</v>
      </c>
      <c r="AE12" s="16">
        <v>9.7432797733606996E-2</v>
      </c>
      <c r="AF12" s="16">
        <v>0.17604077826493</v>
      </c>
      <c r="AG12" s="16"/>
      <c r="AH12" s="16">
        <v>8.9393382668644897E-2</v>
      </c>
      <c r="AI12" s="16">
        <v>8.3785358736751303E-2</v>
      </c>
      <c r="AJ12" s="16">
        <v>0.18396932273872099</v>
      </c>
      <c r="AK12" s="16">
        <v>0.48485035821906702</v>
      </c>
      <c r="AL12" s="16"/>
      <c r="AM12" s="16">
        <v>0.12776306529773701</v>
      </c>
      <c r="AN12" s="16">
        <v>3.6333911198035501E-2</v>
      </c>
      <c r="AO12" s="16">
        <v>0.112514905389938</v>
      </c>
      <c r="AP12" s="16"/>
      <c r="AQ12" s="16">
        <v>0.122149031565394</v>
      </c>
      <c r="AR12" s="16">
        <v>0.132357180695126</v>
      </c>
      <c r="AS12" s="16">
        <v>0</v>
      </c>
      <c r="AT12" s="16">
        <v>0</v>
      </c>
      <c r="AU12" s="16">
        <v>0</v>
      </c>
      <c r="AV12" s="16"/>
      <c r="AW12" s="16">
        <v>0.166024649207688</v>
      </c>
      <c r="AX12" s="16">
        <v>0</v>
      </c>
      <c r="AY12" s="16">
        <v>0</v>
      </c>
      <c r="AZ12" s="16">
        <v>6.9581140359483901E-2</v>
      </c>
      <c r="BA12" s="16">
        <v>0.13732455825629999</v>
      </c>
      <c r="BB12" s="16">
        <v>0</v>
      </c>
      <c r="BC12" s="16">
        <v>0</v>
      </c>
      <c r="BD12" s="16">
        <v>0</v>
      </c>
      <c r="BE12" s="16">
        <v>0</v>
      </c>
      <c r="BF12" s="16"/>
      <c r="BG12" s="16">
        <v>0.109253355077082</v>
      </c>
      <c r="BH12" s="16">
        <v>3.7898909893452799E-2</v>
      </c>
      <c r="BI12" s="16">
        <v>8.5970738164277097E-2</v>
      </c>
      <c r="BJ12" s="16">
        <v>0.19587626091402699</v>
      </c>
      <c r="BK12" s="16">
        <v>0.32576053514187803</v>
      </c>
      <c r="BL12" s="16">
        <v>0</v>
      </c>
      <c r="BM12" s="16"/>
      <c r="BN12" s="16">
        <v>0.116083910398009</v>
      </c>
      <c r="BO12" s="16">
        <v>0.11577846537268</v>
      </c>
      <c r="BP12" s="16">
        <v>0.172301015977567</v>
      </c>
      <c r="BQ12" s="16">
        <v>6.0305548225750703E-2</v>
      </c>
      <c r="BR12" s="16">
        <v>9.41053810991756E-2</v>
      </c>
      <c r="BS12" s="16">
        <v>0</v>
      </c>
      <c r="BT12" s="16"/>
      <c r="BU12" s="16">
        <v>0.130834404703212</v>
      </c>
      <c r="BV12" s="16">
        <v>0</v>
      </c>
      <c r="BW12" s="16"/>
      <c r="BX12" s="16">
        <v>0.27888341948593598</v>
      </c>
      <c r="BY12" s="16">
        <v>0</v>
      </c>
      <c r="BZ12" s="16"/>
      <c r="CA12" s="16">
        <v>0.12669296258721799</v>
      </c>
      <c r="CB12" s="16">
        <v>6.4218919257726395E-2</v>
      </c>
    </row>
    <row r="13" spans="2:80" ht="29" x14ac:dyDescent="0.35">
      <c r="B13" s="17" t="s">
        <v>370</v>
      </c>
      <c r="C13" s="16">
        <v>7.7039615686840507E-2</v>
      </c>
      <c r="D13" s="16">
        <v>0.104716435677948</v>
      </c>
      <c r="E13" s="16">
        <v>5.6359731515336901E-2</v>
      </c>
      <c r="F13" s="16"/>
      <c r="G13" s="16">
        <v>0.128276612271775</v>
      </c>
      <c r="H13" s="16">
        <v>4.9768492476323603E-2</v>
      </c>
      <c r="I13" s="16">
        <v>4.0688386954162402E-2</v>
      </c>
      <c r="J13" s="16"/>
      <c r="K13" s="16">
        <v>9.0318379720795594E-2</v>
      </c>
      <c r="L13" s="16">
        <v>9.8435844118802296E-2</v>
      </c>
      <c r="M13" s="16">
        <v>8.8685851179304998E-2</v>
      </c>
      <c r="N13" s="16">
        <v>3.4470795699510101E-2</v>
      </c>
      <c r="O13" s="16"/>
      <c r="P13" s="16">
        <v>0.19630631407878099</v>
      </c>
      <c r="Q13" s="16">
        <v>0</v>
      </c>
      <c r="R13" s="16">
        <v>0</v>
      </c>
      <c r="S13" s="16">
        <v>0</v>
      </c>
      <c r="T13" s="16">
        <v>0.112496825772924</v>
      </c>
      <c r="U13" s="16">
        <v>0.13603569740400101</v>
      </c>
      <c r="V13" s="16">
        <v>0</v>
      </c>
      <c r="W13" s="16">
        <v>0.200864763909475</v>
      </c>
      <c r="X13" s="16">
        <v>4.8311230892131997E-2</v>
      </c>
      <c r="Y13" s="16">
        <v>0</v>
      </c>
      <c r="Z13" s="16">
        <v>0</v>
      </c>
      <c r="AA13" s="16">
        <v>0</v>
      </c>
      <c r="AB13" s="16"/>
      <c r="AC13" s="16">
        <v>3.2758549107927103E-2</v>
      </c>
      <c r="AD13" s="16">
        <v>6.5109867707052099E-2</v>
      </c>
      <c r="AE13" s="16">
        <v>0</v>
      </c>
      <c r="AF13" s="16">
        <v>0.191784107020984</v>
      </c>
      <c r="AG13" s="16"/>
      <c r="AH13" s="16">
        <v>5.1839142215496001E-2</v>
      </c>
      <c r="AI13" s="16">
        <v>4.9772792808256798E-2</v>
      </c>
      <c r="AJ13" s="16">
        <v>0.27793798108874901</v>
      </c>
      <c r="AK13" s="16">
        <v>0</v>
      </c>
      <c r="AL13" s="16"/>
      <c r="AM13" s="16">
        <v>8.5843888372095306E-2</v>
      </c>
      <c r="AN13" s="16">
        <v>8.3639446613872598E-2</v>
      </c>
      <c r="AO13" s="16">
        <v>0</v>
      </c>
      <c r="AP13" s="16"/>
      <c r="AQ13" s="16">
        <v>0.10029931991074199</v>
      </c>
      <c r="AR13" s="16">
        <v>8.7575364884130605E-2</v>
      </c>
      <c r="AS13" s="16">
        <v>0.172803522082282</v>
      </c>
      <c r="AT13" s="16">
        <v>0</v>
      </c>
      <c r="AU13" s="16">
        <v>0</v>
      </c>
      <c r="AV13" s="16"/>
      <c r="AW13" s="16">
        <v>0</v>
      </c>
      <c r="AX13" s="16">
        <v>0</v>
      </c>
      <c r="AY13" s="16">
        <v>0</v>
      </c>
      <c r="AZ13" s="16">
        <v>0.15792672529881099</v>
      </c>
      <c r="BA13" s="16">
        <v>0</v>
      </c>
      <c r="BB13" s="16">
        <v>0</v>
      </c>
      <c r="BC13" s="16">
        <v>0.27905610854149199</v>
      </c>
      <c r="BD13" s="16">
        <v>0.24437260149121201</v>
      </c>
      <c r="BE13" s="16">
        <v>0</v>
      </c>
      <c r="BF13" s="16"/>
      <c r="BG13" s="16">
        <v>6.7248993097850499E-2</v>
      </c>
      <c r="BH13" s="16">
        <v>0.104501292301038</v>
      </c>
      <c r="BI13" s="16">
        <v>0.20639048328775</v>
      </c>
      <c r="BJ13" s="16">
        <v>0</v>
      </c>
      <c r="BK13" s="16">
        <v>0</v>
      </c>
      <c r="BL13" s="16">
        <v>0</v>
      </c>
      <c r="BM13" s="16"/>
      <c r="BN13" s="16">
        <v>0.122008363092971</v>
      </c>
      <c r="BO13" s="16">
        <v>8.5846483077979194E-2</v>
      </c>
      <c r="BP13" s="16">
        <v>0</v>
      </c>
      <c r="BQ13" s="16">
        <v>0</v>
      </c>
      <c r="BR13" s="16">
        <v>8.83397660211208E-2</v>
      </c>
      <c r="BS13" s="16">
        <v>0.209121029671263</v>
      </c>
      <c r="BT13" s="16"/>
      <c r="BU13" s="16">
        <v>7.1545797301504205E-2</v>
      </c>
      <c r="BV13" s="16">
        <v>9.7562922948013206E-2</v>
      </c>
      <c r="BW13" s="16"/>
      <c r="BX13" s="16">
        <v>5.4236816127425397E-2</v>
      </c>
      <c r="BY13" s="16">
        <v>9.0435925664577907E-2</v>
      </c>
      <c r="BZ13" s="16"/>
      <c r="CA13" s="16">
        <v>8.83061651744078E-2</v>
      </c>
      <c r="CB13" s="16">
        <v>5.9019780686440398E-2</v>
      </c>
    </row>
    <row r="14" spans="2:80" ht="29" x14ac:dyDescent="0.35">
      <c r="B14" s="17" t="s">
        <v>371</v>
      </c>
      <c r="C14" s="16">
        <v>1.97428324360269E-2</v>
      </c>
      <c r="D14" s="16">
        <v>0</v>
      </c>
      <c r="E14" s="16">
        <v>3.4494508680827499E-2</v>
      </c>
      <c r="F14" s="16"/>
      <c r="G14" s="16">
        <v>0</v>
      </c>
      <c r="H14" s="16">
        <v>2.65703463339797E-2</v>
      </c>
      <c r="I14" s="16">
        <v>3.8568304287765497E-2</v>
      </c>
      <c r="J14" s="16"/>
      <c r="K14" s="16">
        <v>2.5780874206307501E-2</v>
      </c>
      <c r="L14" s="16">
        <v>0</v>
      </c>
      <c r="M14" s="16">
        <v>0</v>
      </c>
      <c r="N14" s="16">
        <v>3.5385001640500298E-2</v>
      </c>
      <c r="O14" s="16"/>
      <c r="P14" s="16">
        <v>0</v>
      </c>
      <c r="Q14" s="16">
        <v>0</v>
      </c>
      <c r="R14" s="16">
        <v>0</v>
      </c>
      <c r="S14" s="16">
        <v>0</v>
      </c>
      <c r="T14" s="16">
        <v>0</v>
      </c>
      <c r="U14" s="16">
        <v>0</v>
      </c>
      <c r="V14" s="16">
        <v>0</v>
      </c>
      <c r="W14" s="16">
        <v>0</v>
      </c>
      <c r="X14" s="16">
        <v>5.49882005408888E-2</v>
      </c>
      <c r="Y14" s="16">
        <v>0</v>
      </c>
      <c r="Z14" s="16">
        <v>0.197507544273654</v>
      </c>
      <c r="AA14" s="16">
        <v>0</v>
      </c>
      <c r="AB14" s="16"/>
      <c r="AC14" s="16">
        <v>3.64421166672248E-2</v>
      </c>
      <c r="AD14" s="16">
        <v>3.0964232528188598E-2</v>
      </c>
      <c r="AE14" s="16">
        <v>0</v>
      </c>
      <c r="AF14" s="16">
        <v>0</v>
      </c>
      <c r="AG14" s="16"/>
      <c r="AH14" s="16">
        <v>1.8890040467275299E-2</v>
      </c>
      <c r="AI14" s="16">
        <v>3.6668809242141102E-2</v>
      </c>
      <c r="AJ14" s="16">
        <v>0</v>
      </c>
      <c r="AK14" s="16">
        <v>0</v>
      </c>
      <c r="AL14" s="16"/>
      <c r="AM14" s="16">
        <v>1.4372977239494E-2</v>
      </c>
      <c r="AN14" s="16">
        <v>4.1102813275608503E-2</v>
      </c>
      <c r="AO14" s="16">
        <v>0</v>
      </c>
      <c r="AP14" s="16"/>
      <c r="AQ14" s="16">
        <v>0</v>
      </c>
      <c r="AR14" s="16">
        <v>6.8028719290545298E-2</v>
      </c>
      <c r="AS14" s="16">
        <v>0</v>
      </c>
      <c r="AT14" s="16">
        <v>0</v>
      </c>
      <c r="AU14" s="16">
        <v>0</v>
      </c>
      <c r="AV14" s="16"/>
      <c r="AW14" s="16">
        <v>0</v>
      </c>
      <c r="AX14" s="16">
        <v>0.100498469512914</v>
      </c>
      <c r="AY14" s="16">
        <v>0.100498469512914</v>
      </c>
      <c r="AZ14" s="16">
        <v>0</v>
      </c>
      <c r="BA14" s="16">
        <v>0</v>
      </c>
      <c r="BB14" s="16">
        <v>0</v>
      </c>
      <c r="BC14" s="16">
        <v>0</v>
      </c>
      <c r="BD14" s="16">
        <v>0</v>
      </c>
      <c r="BE14" s="16">
        <v>8.9457850056407107E-2</v>
      </c>
      <c r="BF14" s="16"/>
      <c r="BG14" s="16">
        <v>2.4505347633282701E-2</v>
      </c>
      <c r="BH14" s="16">
        <v>0</v>
      </c>
      <c r="BI14" s="16">
        <v>0</v>
      </c>
      <c r="BJ14" s="16">
        <v>9.2011882869423703E-2</v>
      </c>
      <c r="BK14" s="16">
        <v>0</v>
      </c>
      <c r="BL14" s="16">
        <v>0</v>
      </c>
      <c r="BM14" s="16"/>
      <c r="BN14" s="16">
        <v>0</v>
      </c>
      <c r="BO14" s="16">
        <v>0</v>
      </c>
      <c r="BP14" s="16">
        <v>0</v>
      </c>
      <c r="BQ14" s="16">
        <v>0.11469363432549599</v>
      </c>
      <c r="BR14" s="16">
        <v>0</v>
      </c>
      <c r="BS14" s="16">
        <v>0</v>
      </c>
      <c r="BT14" s="16"/>
      <c r="BU14" s="16">
        <v>2.5027728015252399E-2</v>
      </c>
      <c r="BV14" s="16">
        <v>0</v>
      </c>
      <c r="BW14" s="16"/>
      <c r="BX14" s="16">
        <v>2.8050468172412999E-2</v>
      </c>
      <c r="BY14" s="16">
        <v>1.48622184036677E-2</v>
      </c>
      <c r="BZ14" s="16"/>
      <c r="CA14" s="16">
        <v>3.1179124786343802E-2</v>
      </c>
      <c r="CB14" s="16">
        <v>0</v>
      </c>
    </row>
    <row r="15" spans="2:80" x14ac:dyDescent="0.35">
      <c r="B15" s="24" t="s">
        <v>154</v>
      </c>
      <c r="C15" s="18">
        <v>2.2299912562449301E-2</v>
      </c>
      <c r="D15" s="18">
        <v>5.2144889482524201E-2</v>
      </c>
      <c r="E15" s="18">
        <v>0</v>
      </c>
      <c r="F15" s="18"/>
      <c r="G15" s="18">
        <v>5.89170924583933E-2</v>
      </c>
      <c r="H15" s="18">
        <v>0</v>
      </c>
      <c r="I15" s="18">
        <v>0</v>
      </c>
      <c r="J15" s="18"/>
      <c r="K15" s="18">
        <v>3.1560171118270003E-2</v>
      </c>
      <c r="L15" s="18">
        <v>0</v>
      </c>
      <c r="M15" s="18">
        <v>0</v>
      </c>
      <c r="N15" s="18">
        <v>3.6254441312738001E-2</v>
      </c>
      <c r="O15" s="18"/>
      <c r="P15" s="18">
        <v>6.6343864277854298E-2</v>
      </c>
      <c r="Q15" s="18">
        <v>0</v>
      </c>
      <c r="R15" s="18">
        <v>0</v>
      </c>
      <c r="S15" s="18">
        <v>0</v>
      </c>
      <c r="T15" s="18">
        <v>9.85346194629107E-2</v>
      </c>
      <c r="U15" s="18">
        <v>0</v>
      </c>
      <c r="V15" s="18">
        <v>0</v>
      </c>
      <c r="W15" s="18">
        <v>0</v>
      </c>
      <c r="X15" s="18">
        <v>0</v>
      </c>
      <c r="Y15" s="18">
        <v>0</v>
      </c>
      <c r="Z15" s="18">
        <v>0</v>
      </c>
      <c r="AA15" s="18">
        <v>0</v>
      </c>
      <c r="AB15" s="18"/>
      <c r="AC15" s="18">
        <v>0</v>
      </c>
      <c r="AD15" s="18">
        <v>0</v>
      </c>
      <c r="AE15" s="18">
        <v>0.101701454867504</v>
      </c>
      <c r="AF15" s="18">
        <v>0</v>
      </c>
      <c r="AG15" s="18"/>
      <c r="AH15" s="18">
        <v>1.7455061835695999E-2</v>
      </c>
      <c r="AI15" s="18">
        <v>4.9772792808256798E-2</v>
      </c>
      <c r="AJ15" s="18">
        <v>0</v>
      </c>
      <c r="AK15" s="18">
        <v>0</v>
      </c>
      <c r="AL15" s="18"/>
      <c r="AM15" s="18">
        <v>0</v>
      </c>
      <c r="AN15" s="18">
        <v>5.0316828282848898E-2</v>
      </c>
      <c r="AO15" s="18">
        <v>9.9839269298784894E-2</v>
      </c>
      <c r="AP15" s="18"/>
      <c r="AQ15" s="18">
        <v>0</v>
      </c>
      <c r="AR15" s="18">
        <v>7.6839759281260606E-2</v>
      </c>
      <c r="AS15" s="18">
        <v>0</v>
      </c>
      <c r="AT15" s="18">
        <v>0</v>
      </c>
      <c r="AU15" s="18">
        <v>0</v>
      </c>
      <c r="AV15" s="18"/>
      <c r="AW15" s="18">
        <v>0</v>
      </c>
      <c r="AX15" s="18">
        <v>0</v>
      </c>
      <c r="AY15" s="18">
        <v>0</v>
      </c>
      <c r="AZ15" s="18">
        <v>4.1334759851732003E-2</v>
      </c>
      <c r="BA15" s="18">
        <v>0</v>
      </c>
      <c r="BB15" s="18">
        <v>0</v>
      </c>
      <c r="BC15" s="18">
        <v>0</v>
      </c>
      <c r="BD15" s="18">
        <v>0.257017337703352</v>
      </c>
      <c r="BE15" s="18">
        <v>0</v>
      </c>
      <c r="BF15" s="18"/>
      <c r="BG15" s="18">
        <v>0</v>
      </c>
      <c r="BH15" s="18">
        <v>0</v>
      </c>
      <c r="BI15" s="18">
        <v>0</v>
      </c>
      <c r="BJ15" s="18">
        <v>0.219165987549686</v>
      </c>
      <c r="BK15" s="18">
        <v>0</v>
      </c>
      <c r="BL15" s="18">
        <v>0</v>
      </c>
      <c r="BM15" s="18"/>
      <c r="BN15" s="18">
        <v>4.7013141136521198E-2</v>
      </c>
      <c r="BO15" s="18">
        <v>3.5165291778555499E-2</v>
      </c>
      <c r="BP15" s="18">
        <v>0</v>
      </c>
      <c r="BQ15" s="18">
        <v>0</v>
      </c>
      <c r="BR15" s="18">
        <v>0</v>
      </c>
      <c r="BS15" s="18">
        <v>0</v>
      </c>
      <c r="BT15" s="18"/>
      <c r="BU15" s="18">
        <v>0</v>
      </c>
      <c r="BV15" s="18">
        <v>0.105605898548081</v>
      </c>
      <c r="BW15" s="18"/>
      <c r="BX15" s="18">
        <v>0</v>
      </c>
      <c r="BY15" s="18">
        <v>3.5400783812254498E-2</v>
      </c>
      <c r="BZ15" s="18"/>
      <c r="CA15" s="18">
        <v>1.5148526077872501E-2</v>
      </c>
      <c r="CB15" s="18">
        <v>3.5505832359231097E-2</v>
      </c>
    </row>
    <row r="16" spans="2:80" x14ac:dyDescent="0.35">
      <c r="B16" t="s">
        <v>382</v>
      </c>
    </row>
    <row r="17" spans="2:2" x14ac:dyDescent="0.35">
      <c r="B17" t="s">
        <v>101</v>
      </c>
    </row>
    <row r="18" spans="2:2" x14ac:dyDescent="0.35">
      <c r="B18" t="s">
        <v>102</v>
      </c>
    </row>
    <row r="20" spans="2:2" x14ac:dyDescent="0.35">
      <c r="B20"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CB21"/>
  <sheetViews>
    <sheetView showGridLines="0" topLeftCell="A6" workbookViewId="0">
      <pane xSplit="2" topLeftCell="C1" activePane="topRight" state="frozen"/>
      <selection pane="topRight" activeCell="D2" sqref="D2:BP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381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v>
      </c>
      <c r="D7" s="10">
        <v>1</v>
      </c>
      <c r="E7" s="10">
        <v>9</v>
      </c>
      <c r="F7" s="10"/>
      <c r="G7" s="10">
        <v>1</v>
      </c>
      <c r="H7" s="10">
        <v>7</v>
      </c>
      <c r="I7" s="10">
        <v>2</v>
      </c>
      <c r="J7" s="10"/>
      <c r="K7" s="10">
        <v>4</v>
      </c>
      <c r="L7" s="10">
        <v>2</v>
      </c>
      <c r="M7" s="10">
        <v>1</v>
      </c>
      <c r="N7" s="10">
        <v>3</v>
      </c>
      <c r="O7" s="10"/>
      <c r="P7" s="10">
        <v>1</v>
      </c>
      <c r="Q7" s="10">
        <v>1</v>
      </c>
      <c r="R7" s="10">
        <v>2</v>
      </c>
      <c r="S7" s="10">
        <v>1</v>
      </c>
      <c r="T7" s="10" t="s">
        <v>136</v>
      </c>
      <c r="U7" s="10">
        <v>1</v>
      </c>
      <c r="V7" s="10" t="s">
        <v>136</v>
      </c>
      <c r="W7" s="10" t="s">
        <v>136</v>
      </c>
      <c r="X7" s="10">
        <v>2</v>
      </c>
      <c r="Y7" s="10" t="s">
        <v>136</v>
      </c>
      <c r="Z7" s="10">
        <v>1</v>
      </c>
      <c r="AA7" s="10">
        <v>1</v>
      </c>
      <c r="AB7" s="10"/>
      <c r="AC7" s="10">
        <v>3</v>
      </c>
      <c r="AD7" s="10">
        <v>2</v>
      </c>
      <c r="AE7" s="10">
        <v>1</v>
      </c>
      <c r="AF7" s="10">
        <v>3</v>
      </c>
      <c r="AG7" s="10"/>
      <c r="AH7" s="10">
        <v>5</v>
      </c>
      <c r="AI7" s="10">
        <v>2</v>
      </c>
      <c r="AJ7" s="10">
        <v>2</v>
      </c>
      <c r="AK7" s="10">
        <v>1</v>
      </c>
      <c r="AL7" s="10"/>
      <c r="AM7" s="10">
        <v>8</v>
      </c>
      <c r="AN7" s="10">
        <v>1</v>
      </c>
      <c r="AO7" s="10">
        <v>1</v>
      </c>
      <c r="AP7" s="10"/>
      <c r="AQ7" s="10">
        <v>5</v>
      </c>
      <c r="AR7" s="10">
        <v>4</v>
      </c>
      <c r="AS7" s="10" t="s">
        <v>136</v>
      </c>
      <c r="AT7" s="10" t="s">
        <v>136</v>
      </c>
      <c r="AU7" s="10" t="s">
        <v>136</v>
      </c>
      <c r="AV7" s="10"/>
      <c r="AW7" s="10">
        <v>1</v>
      </c>
      <c r="AX7" s="10" t="s">
        <v>136</v>
      </c>
      <c r="AY7" s="10" t="s">
        <v>136</v>
      </c>
      <c r="AZ7" s="10">
        <v>2</v>
      </c>
      <c r="BA7" s="10">
        <v>2</v>
      </c>
      <c r="BB7" s="10" t="s">
        <v>136</v>
      </c>
      <c r="BC7" s="10" t="s">
        <v>136</v>
      </c>
      <c r="BD7" s="10" t="s">
        <v>136</v>
      </c>
      <c r="BE7" s="10" t="s">
        <v>136</v>
      </c>
      <c r="BF7" s="10"/>
      <c r="BG7" s="10">
        <v>4</v>
      </c>
      <c r="BH7" s="10">
        <v>1</v>
      </c>
      <c r="BI7" s="10">
        <v>1</v>
      </c>
      <c r="BJ7" s="10">
        <v>2</v>
      </c>
      <c r="BK7" s="10">
        <v>2</v>
      </c>
      <c r="BL7" s="10" t="s">
        <v>136</v>
      </c>
      <c r="BM7" s="10"/>
      <c r="BN7" s="10">
        <v>2</v>
      </c>
      <c r="BO7" s="10">
        <v>4</v>
      </c>
      <c r="BP7" s="10">
        <v>2</v>
      </c>
      <c r="BQ7" s="10">
        <v>1</v>
      </c>
      <c r="BR7" s="10">
        <v>1</v>
      </c>
      <c r="BS7" s="10" t="s">
        <v>136</v>
      </c>
      <c r="BT7" s="10"/>
      <c r="BU7" s="10">
        <v>10</v>
      </c>
      <c r="BV7" s="10" t="s">
        <v>136</v>
      </c>
      <c r="BW7" s="10"/>
      <c r="BX7" s="10">
        <v>10</v>
      </c>
      <c r="BY7" s="10" t="s">
        <v>136</v>
      </c>
      <c r="BZ7" s="10"/>
      <c r="CA7" s="10">
        <v>8</v>
      </c>
      <c r="CB7" s="10">
        <v>2</v>
      </c>
    </row>
    <row r="8" spans="2:80" ht="30" customHeight="1" x14ac:dyDescent="0.35">
      <c r="B8" s="11" t="s">
        <v>20</v>
      </c>
      <c r="C8" s="11">
        <v>10</v>
      </c>
      <c r="D8" s="11">
        <v>1</v>
      </c>
      <c r="E8" s="11">
        <v>9</v>
      </c>
      <c r="F8" s="11"/>
      <c r="G8" s="11">
        <v>1</v>
      </c>
      <c r="H8" s="11">
        <v>7</v>
      </c>
      <c r="I8" s="11">
        <v>2</v>
      </c>
      <c r="J8" s="11"/>
      <c r="K8" s="11">
        <v>4</v>
      </c>
      <c r="L8" s="11">
        <v>2</v>
      </c>
      <c r="M8" s="11">
        <v>1</v>
      </c>
      <c r="N8" s="11">
        <v>3</v>
      </c>
      <c r="O8" s="11"/>
      <c r="P8" s="11">
        <v>1</v>
      </c>
      <c r="Q8" s="11">
        <v>1</v>
      </c>
      <c r="R8" s="11">
        <v>2</v>
      </c>
      <c r="S8" s="11">
        <v>1</v>
      </c>
      <c r="T8" s="11" t="s">
        <v>136</v>
      </c>
      <c r="U8" s="11">
        <v>1</v>
      </c>
      <c r="V8" s="11" t="s">
        <v>136</v>
      </c>
      <c r="W8" s="11" t="s">
        <v>136</v>
      </c>
      <c r="X8" s="11">
        <v>2</v>
      </c>
      <c r="Y8" s="11" t="s">
        <v>136</v>
      </c>
      <c r="Z8" s="11">
        <v>1</v>
      </c>
      <c r="AA8" s="11">
        <v>1</v>
      </c>
      <c r="AB8" s="11"/>
      <c r="AC8" s="11">
        <v>3</v>
      </c>
      <c r="AD8" s="11">
        <v>2</v>
      </c>
      <c r="AE8" s="11">
        <v>1</v>
      </c>
      <c r="AF8" s="11">
        <v>3</v>
      </c>
      <c r="AG8" s="11"/>
      <c r="AH8" s="11">
        <v>5</v>
      </c>
      <c r="AI8" s="11">
        <v>2</v>
      </c>
      <c r="AJ8" s="11">
        <v>2</v>
      </c>
      <c r="AK8" s="11">
        <v>1</v>
      </c>
      <c r="AL8" s="11"/>
      <c r="AM8" s="11">
        <v>8</v>
      </c>
      <c r="AN8" s="11">
        <v>1</v>
      </c>
      <c r="AO8" s="11">
        <v>1</v>
      </c>
      <c r="AP8" s="11"/>
      <c r="AQ8" s="11">
        <v>5</v>
      </c>
      <c r="AR8" s="11">
        <v>4</v>
      </c>
      <c r="AS8" s="11" t="s">
        <v>136</v>
      </c>
      <c r="AT8" s="11" t="s">
        <v>136</v>
      </c>
      <c r="AU8" s="11" t="s">
        <v>136</v>
      </c>
      <c r="AV8" s="11"/>
      <c r="AW8" s="11">
        <v>1</v>
      </c>
      <c r="AX8" s="11" t="s">
        <v>136</v>
      </c>
      <c r="AY8" s="11" t="s">
        <v>136</v>
      </c>
      <c r="AZ8" s="11">
        <v>2</v>
      </c>
      <c r="BA8" s="11">
        <v>2</v>
      </c>
      <c r="BB8" s="11" t="s">
        <v>136</v>
      </c>
      <c r="BC8" s="11" t="s">
        <v>136</v>
      </c>
      <c r="BD8" s="11" t="s">
        <v>136</v>
      </c>
      <c r="BE8" s="11" t="s">
        <v>136</v>
      </c>
      <c r="BF8" s="11"/>
      <c r="BG8" s="11">
        <v>5</v>
      </c>
      <c r="BH8" s="11">
        <v>1</v>
      </c>
      <c r="BI8" s="11">
        <v>1</v>
      </c>
      <c r="BJ8" s="11">
        <v>2</v>
      </c>
      <c r="BK8" s="11">
        <v>2</v>
      </c>
      <c r="BL8" s="11" t="s">
        <v>136</v>
      </c>
      <c r="BM8" s="11"/>
      <c r="BN8" s="11">
        <v>2</v>
      </c>
      <c r="BO8" s="11">
        <v>4</v>
      </c>
      <c r="BP8" s="11">
        <v>2</v>
      </c>
      <c r="BQ8" s="11">
        <v>1</v>
      </c>
      <c r="BR8" s="11">
        <v>1</v>
      </c>
      <c r="BS8" s="11" t="s">
        <v>136</v>
      </c>
      <c r="BT8" s="11"/>
      <c r="BU8" s="11">
        <v>10</v>
      </c>
      <c r="BV8" s="11" t="s">
        <v>136</v>
      </c>
      <c r="BW8" s="11"/>
      <c r="BX8" s="11">
        <v>10</v>
      </c>
      <c r="BY8" s="11" t="s">
        <v>136</v>
      </c>
      <c r="BZ8" s="11"/>
      <c r="CA8" s="11">
        <v>8</v>
      </c>
      <c r="CB8" s="11">
        <v>2</v>
      </c>
    </row>
    <row r="9" spans="2:80" ht="29" x14ac:dyDescent="0.35">
      <c r="B9" s="17" t="s">
        <v>374</v>
      </c>
      <c r="C9" s="16">
        <v>0.45665669502358502</v>
      </c>
      <c r="D9" s="16">
        <v>0</v>
      </c>
      <c r="E9" s="16">
        <v>0.50009750245791895</v>
      </c>
      <c r="F9" s="16"/>
      <c r="G9" s="16">
        <v>1</v>
      </c>
      <c r="H9" s="16">
        <v>0.32309989876038497</v>
      </c>
      <c r="I9" s="16">
        <v>0.58292198337408296</v>
      </c>
      <c r="J9" s="16"/>
      <c r="K9" s="16">
        <v>0.30600204009272503</v>
      </c>
      <c r="L9" s="16">
        <v>0.61807731557536005</v>
      </c>
      <c r="M9" s="16">
        <v>1</v>
      </c>
      <c r="N9" s="16">
        <v>0.330747691341438</v>
      </c>
      <c r="O9" s="16"/>
      <c r="P9" s="16">
        <v>1</v>
      </c>
      <c r="Q9" s="16">
        <v>0</v>
      </c>
      <c r="R9" s="16">
        <v>0</v>
      </c>
      <c r="S9" s="16">
        <v>0</v>
      </c>
      <c r="T9" s="16" t="s">
        <v>137</v>
      </c>
      <c r="U9" s="16">
        <v>1</v>
      </c>
      <c r="V9" s="16" t="s">
        <v>137</v>
      </c>
      <c r="W9" s="16" t="s">
        <v>137</v>
      </c>
      <c r="X9" s="16">
        <v>0</v>
      </c>
      <c r="Y9" s="16" t="s">
        <v>137</v>
      </c>
      <c r="Z9" s="16">
        <v>1</v>
      </c>
      <c r="AA9" s="16">
        <v>1</v>
      </c>
      <c r="AB9" s="16"/>
      <c r="AC9" s="16">
        <v>0.34763727294284702</v>
      </c>
      <c r="AD9" s="16">
        <v>0.53976232830475401</v>
      </c>
      <c r="AE9" s="16">
        <v>1</v>
      </c>
      <c r="AF9" s="16">
        <v>0.44095833389245898</v>
      </c>
      <c r="AG9" s="16"/>
      <c r="AH9" s="16">
        <v>0.41623536167583802</v>
      </c>
      <c r="AI9" s="16">
        <v>0.56911742690139699</v>
      </c>
      <c r="AJ9" s="16">
        <v>0.61150598094969</v>
      </c>
      <c r="AK9" s="16">
        <v>0</v>
      </c>
      <c r="AL9" s="16"/>
      <c r="AM9" s="16">
        <v>0.43643217318934702</v>
      </c>
      <c r="AN9" s="16">
        <v>0</v>
      </c>
      <c r="AO9" s="16">
        <v>1</v>
      </c>
      <c r="AP9" s="16"/>
      <c r="AQ9" s="16">
        <v>0.48114633826570502</v>
      </c>
      <c r="AR9" s="16">
        <v>0.250898525640395</v>
      </c>
      <c r="AS9" s="16" t="s">
        <v>137</v>
      </c>
      <c r="AT9" s="16" t="s">
        <v>137</v>
      </c>
      <c r="AU9" s="16" t="s">
        <v>137</v>
      </c>
      <c r="AV9" s="16"/>
      <c r="AW9" s="16">
        <v>0</v>
      </c>
      <c r="AX9" s="16" t="s">
        <v>137</v>
      </c>
      <c r="AY9" s="16" t="s">
        <v>137</v>
      </c>
      <c r="AZ9" s="16">
        <v>0.56911742690139699</v>
      </c>
      <c r="BA9" s="16">
        <v>0.54086962491496304</v>
      </c>
      <c r="BB9" s="16" t="s">
        <v>137</v>
      </c>
      <c r="BC9" s="16" t="s">
        <v>137</v>
      </c>
      <c r="BD9" s="16" t="s">
        <v>137</v>
      </c>
      <c r="BE9" s="16" t="s">
        <v>137</v>
      </c>
      <c r="BF9" s="16"/>
      <c r="BG9" s="16">
        <v>0.57654131202852299</v>
      </c>
      <c r="BH9" s="16">
        <v>0</v>
      </c>
      <c r="BI9" s="16">
        <v>1</v>
      </c>
      <c r="BJ9" s="16">
        <v>0.54239137532408499</v>
      </c>
      <c r="BK9" s="16">
        <v>0</v>
      </c>
      <c r="BL9" s="16" t="s">
        <v>137</v>
      </c>
      <c r="BM9" s="16"/>
      <c r="BN9" s="16">
        <v>0.61256456518481495</v>
      </c>
      <c r="BO9" s="16">
        <v>0.77969645311552904</v>
      </c>
      <c r="BP9" s="16">
        <v>0</v>
      </c>
      <c r="BQ9" s="16">
        <v>0</v>
      </c>
      <c r="BR9" s="16">
        <v>0</v>
      </c>
      <c r="BS9" s="16" t="s">
        <v>137</v>
      </c>
      <c r="BT9" s="16"/>
      <c r="BU9" s="16">
        <v>0.45665669502358502</v>
      </c>
      <c r="BV9" s="16" t="s">
        <v>137</v>
      </c>
      <c r="BW9" s="16"/>
      <c r="BX9" s="16">
        <v>0.45665669502358502</v>
      </c>
      <c r="BY9" s="16" t="s">
        <v>137</v>
      </c>
      <c r="BZ9" s="16"/>
      <c r="CA9" s="16">
        <v>0.300985339322419</v>
      </c>
      <c r="CB9" s="16">
        <v>1</v>
      </c>
    </row>
    <row r="10" spans="2:80" ht="43.5" x14ac:dyDescent="0.35">
      <c r="B10" s="17" t="s">
        <v>375</v>
      </c>
      <c r="C10" s="16">
        <v>0.35191620817881197</v>
      </c>
      <c r="D10" s="16">
        <v>0</v>
      </c>
      <c r="E10" s="16">
        <v>0.38539326961054499</v>
      </c>
      <c r="F10" s="16"/>
      <c r="G10" s="16">
        <v>0</v>
      </c>
      <c r="H10" s="16">
        <v>0.32309989876038497</v>
      </c>
      <c r="I10" s="16">
        <v>0.58292198337408296</v>
      </c>
      <c r="J10" s="16"/>
      <c r="K10" s="16">
        <v>0.30600204009272503</v>
      </c>
      <c r="L10" s="16">
        <v>0.61807731557536005</v>
      </c>
      <c r="M10" s="16">
        <v>0</v>
      </c>
      <c r="N10" s="16">
        <v>0.330747691341438</v>
      </c>
      <c r="O10" s="16"/>
      <c r="P10" s="16">
        <v>1</v>
      </c>
      <c r="Q10" s="16">
        <v>0</v>
      </c>
      <c r="R10" s="16">
        <v>0</v>
      </c>
      <c r="S10" s="16">
        <v>0</v>
      </c>
      <c r="T10" s="16" t="s">
        <v>137</v>
      </c>
      <c r="U10" s="16">
        <v>0</v>
      </c>
      <c r="V10" s="16" t="s">
        <v>137</v>
      </c>
      <c r="W10" s="16" t="s">
        <v>137</v>
      </c>
      <c r="X10" s="16">
        <v>0</v>
      </c>
      <c r="Y10" s="16" t="s">
        <v>137</v>
      </c>
      <c r="Z10" s="16">
        <v>1</v>
      </c>
      <c r="AA10" s="16">
        <v>1</v>
      </c>
      <c r="AB10" s="16"/>
      <c r="AC10" s="16">
        <v>0.34763727294284702</v>
      </c>
      <c r="AD10" s="16">
        <v>0</v>
      </c>
      <c r="AE10" s="16">
        <v>1</v>
      </c>
      <c r="AF10" s="16">
        <v>0.44095833389245898</v>
      </c>
      <c r="AG10" s="16"/>
      <c r="AH10" s="16">
        <v>0.196183683099211</v>
      </c>
      <c r="AI10" s="16">
        <v>0.56911742690139699</v>
      </c>
      <c r="AJ10" s="16">
        <v>0.61150598094969</v>
      </c>
      <c r="AK10" s="16">
        <v>0</v>
      </c>
      <c r="AL10" s="16"/>
      <c r="AM10" s="16">
        <v>0.43643217318934702</v>
      </c>
      <c r="AN10" s="16">
        <v>0</v>
      </c>
      <c r="AO10" s="16">
        <v>0</v>
      </c>
      <c r="AP10" s="16"/>
      <c r="AQ10" s="16">
        <v>0.27571561439548098</v>
      </c>
      <c r="AR10" s="16">
        <v>0.250898525640395</v>
      </c>
      <c r="AS10" s="16" t="s">
        <v>137</v>
      </c>
      <c r="AT10" s="16" t="s">
        <v>137</v>
      </c>
      <c r="AU10" s="16" t="s">
        <v>137</v>
      </c>
      <c r="AV10" s="16"/>
      <c r="AW10" s="16">
        <v>0</v>
      </c>
      <c r="AX10" s="16" t="s">
        <v>137</v>
      </c>
      <c r="AY10" s="16" t="s">
        <v>137</v>
      </c>
      <c r="AZ10" s="16">
        <v>0.56911742690139699</v>
      </c>
      <c r="BA10" s="16">
        <v>0</v>
      </c>
      <c r="BB10" s="16" t="s">
        <v>137</v>
      </c>
      <c r="BC10" s="16" t="s">
        <v>137</v>
      </c>
      <c r="BD10" s="16" t="s">
        <v>137</v>
      </c>
      <c r="BE10" s="16" t="s">
        <v>137</v>
      </c>
      <c r="BF10" s="16"/>
      <c r="BG10" s="16">
        <v>0.57654131202852299</v>
      </c>
      <c r="BH10" s="16">
        <v>0</v>
      </c>
      <c r="BI10" s="16">
        <v>1</v>
      </c>
      <c r="BJ10" s="16">
        <v>0</v>
      </c>
      <c r="BK10" s="16">
        <v>0</v>
      </c>
      <c r="BL10" s="16" t="s">
        <v>137</v>
      </c>
      <c r="BM10" s="16"/>
      <c r="BN10" s="16">
        <v>0.61256456518481495</v>
      </c>
      <c r="BO10" s="16">
        <v>0.52132656574373404</v>
      </c>
      <c r="BP10" s="16">
        <v>0</v>
      </c>
      <c r="BQ10" s="16">
        <v>0</v>
      </c>
      <c r="BR10" s="16">
        <v>0</v>
      </c>
      <c r="BS10" s="16" t="s">
        <v>137</v>
      </c>
      <c r="BT10" s="16"/>
      <c r="BU10" s="16">
        <v>0.35191620817881197</v>
      </c>
      <c r="BV10" s="16" t="s">
        <v>137</v>
      </c>
      <c r="BW10" s="16"/>
      <c r="BX10" s="16">
        <v>0.35191620817881197</v>
      </c>
      <c r="BY10" s="16" t="s">
        <v>137</v>
      </c>
      <c r="BZ10" s="16"/>
      <c r="CA10" s="16">
        <v>0.300985339322419</v>
      </c>
      <c r="CB10" s="16">
        <v>0.52968138845305202</v>
      </c>
    </row>
    <row r="11" spans="2:80" ht="29" x14ac:dyDescent="0.35">
      <c r="B11" s="17" t="s">
        <v>376</v>
      </c>
      <c r="C11" s="16">
        <v>0.278801642914345</v>
      </c>
      <c r="D11" s="16">
        <v>0</v>
      </c>
      <c r="E11" s="16">
        <v>0.305323466888901</v>
      </c>
      <c r="F11" s="16"/>
      <c r="G11" s="16">
        <v>0</v>
      </c>
      <c r="H11" s="16">
        <v>0.27246545645312598</v>
      </c>
      <c r="I11" s="16">
        <v>0.41707801662591698</v>
      </c>
      <c r="J11" s="16"/>
      <c r="K11" s="16">
        <v>0.46232178874090002</v>
      </c>
      <c r="L11" s="16">
        <v>0</v>
      </c>
      <c r="M11" s="16">
        <v>0</v>
      </c>
      <c r="N11" s="16">
        <v>0.35625539899347303</v>
      </c>
      <c r="O11" s="16"/>
      <c r="P11" s="16">
        <v>0</v>
      </c>
      <c r="Q11" s="16">
        <v>0</v>
      </c>
      <c r="R11" s="16">
        <v>0.5</v>
      </c>
      <c r="S11" s="16">
        <v>1</v>
      </c>
      <c r="T11" s="16" t="s">
        <v>137</v>
      </c>
      <c r="U11" s="16">
        <v>0</v>
      </c>
      <c r="V11" s="16" t="s">
        <v>137</v>
      </c>
      <c r="W11" s="16" t="s">
        <v>137</v>
      </c>
      <c r="X11" s="16">
        <v>0.53231852080950703</v>
      </c>
      <c r="Y11" s="16" t="s">
        <v>137</v>
      </c>
      <c r="Z11" s="16">
        <v>0</v>
      </c>
      <c r="AA11" s="16">
        <v>0</v>
      </c>
      <c r="AB11" s="16"/>
      <c r="AC11" s="16">
        <v>0</v>
      </c>
      <c r="AD11" s="16">
        <v>0.46023767169524599</v>
      </c>
      <c r="AE11" s="16">
        <v>0</v>
      </c>
      <c r="AF11" s="16">
        <v>0.27889775794566302</v>
      </c>
      <c r="AG11" s="16"/>
      <c r="AH11" s="16">
        <v>0.39810986840657497</v>
      </c>
      <c r="AI11" s="16">
        <v>0</v>
      </c>
      <c r="AJ11" s="16">
        <v>0.38849401905031</v>
      </c>
      <c r="AK11" s="16">
        <v>0</v>
      </c>
      <c r="AL11" s="16"/>
      <c r="AM11" s="16">
        <v>0.23549401324475999</v>
      </c>
      <c r="AN11" s="16">
        <v>1</v>
      </c>
      <c r="AO11" s="16">
        <v>0</v>
      </c>
      <c r="AP11" s="16"/>
      <c r="AQ11" s="16">
        <v>0</v>
      </c>
      <c r="AR11" s="16">
        <v>0.74910147435960495</v>
      </c>
      <c r="AS11" s="16" t="s">
        <v>137</v>
      </c>
      <c r="AT11" s="16" t="s">
        <v>137</v>
      </c>
      <c r="AU11" s="16" t="s">
        <v>137</v>
      </c>
      <c r="AV11" s="16"/>
      <c r="AW11" s="16">
        <v>1</v>
      </c>
      <c r="AX11" s="16" t="s">
        <v>137</v>
      </c>
      <c r="AY11" s="16" t="s">
        <v>137</v>
      </c>
      <c r="AZ11" s="16">
        <v>0</v>
      </c>
      <c r="BA11" s="16">
        <v>0.45913037508503701</v>
      </c>
      <c r="BB11" s="16" t="s">
        <v>137</v>
      </c>
      <c r="BC11" s="16" t="s">
        <v>137</v>
      </c>
      <c r="BD11" s="16" t="s">
        <v>137</v>
      </c>
      <c r="BE11" s="16" t="s">
        <v>137</v>
      </c>
      <c r="BF11" s="16"/>
      <c r="BG11" s="16">
        <v>0.42345868797147701</v>
      </c>
      <c r="BH11" s="16">
        <v>0</v>
      </c>
      <c r="BI11" s="16">
        <v>0</v>
      </c>
      <c r="BJ11" s="16">
        <v>0</v>
      </c>
      <c r="BK11" s="16">
        <v>0.50582229433856196</v>
      </c>
      <c r="BL11" s="16" t="s">
        <v>137</v>
      </c>
      <c r="BM11" s="16"/>
      <c r="BN11" s="16">
        <v>0.387435434815185</v>
      </c>
      <c r="BO11" s="16">
        <v>0</v>
      </c>
      <c r="BP11" s="16">
        <v>0.50264689321811495</v>
      </c>
      <c r="BQ11" s="16">
        <v>1</v>
      </c>
      <c r="BR11" s="16">
        <v>0</v>
      </c>
      <c r="BS11" s="16" t="s">
        <v>137</v>
      </c>
      <c r="BT11" s="16"/>
      <c r="BU11" s="16">
        <v>0.278801642914345</v>
      </c>
      <c r="BV11" s="16" t="s">
        <v>137</v>
      </c>
      <c r="BW11" s="16"/>
      <c r="BX11" s="16">
        <v>0.278801642914345</v>
      </c>
      <c r="BY11" s="16" t="s">
        <v>137</v>
      </c>
      <c r="BZ11" s="16"/>
      <c r="CA11" s="16">
        <v>0.35868010893514601</v>
      </c>
      <c r="CB11" s="16">
        <v>0</v>
      </c>
    </row>
    <row r="12" spans="2:80" ht="29" x14ac:dyDescent="0.35">
      <c r="B12" s="17" t="s">
        <v>377</v>
      </c>
      <c r="C12" s="16">
        <v>0.22988458186381699</v>
      </c>
      <c r="D12" s="16">
        <v>0</v>
      </c>
      <c r="E12" s="16">
        <v>0.25175302693797202</v>
      </c>
      <c r="F12" s="16"/>
      <c r="G12" s="16">
        <v>0</v>
      </c>
      <c r="H12" s="16">
        <v>0.136536402270964</v>
      </c>
      <c r="I12" s="16">
        <v>0.58292198337408296</v>
      </c>
      <c r="J12" s="16"/>
      <c r="K12" s="16">
        <v>0.23167617116637501</v>
      </c>
      <c r="L12" s="16">
        <v>0.61807731557536005</v>
      </c>
      <c r="M12" s="16">
        <v>0</v>
      </c>
      <c r="N12" s="16">
        <v>0</v>
      </c>
      <c r="O12" s="16"/>
      <c r="P12" s="16">
        <v>1</v>
      </c>
      <c r="Q12" s="16">
        <v>0</v>
      </c>
      <c r="R12" s="16">
        <v>0.5</v>
      </c>
      <c r="S12" s="16">
        <v>0</v>
      </c>
      <c r="T12" s="16" t="s">
        <v>137</v>
      </c>
      <c r="U12" s="16">
        <v>0</v>
      </c>
      <c r="V12" s="16" t="s">
        <v>137</v>
      </c>
      <c r="W12" s="16" t="s">
        <v>137</v>
      </c>
      <c r="X12" s="16">
        <v>0</v>
      </c>
      <c r="Y12" s="16" t="s">
        <v>137</v>
      </c>
      <c r="Z12" s="16">
        <v>0</v>
      </c>
      <c r="AA12" s="16">
        <v>0</v>
      </c>
      <c r="AB12" s="16"/>
      <c r="AC12" s="16">
        <v>0</v>
      </c>
      <c r="AD12" s="16">
        <v>0</v>
      </c>
      <c r="AE12" s="16">
        <v>0</v>
      </c>
      <c r="AF12" s="16">
        <v>0.72110224205433704</v>
      </c>
      <c r="AG12" s="16"/>
      <c r="AH12" s="16">
        <v>0</v>
      </c>
      <c r="AI12" s="16">
        <v>0.43088257309860301</v>
      </c>
      <c r="AJ12" s="16">
        <v>0.61150598094969</v>
      </c>
      <c r="AK12" s="16">
        <v>0</v>
      </c>
      <c r="AL12" s="16"/>
      <c r="AM12" s="16">
        <v>0.28509351179009002</v>
      </c>
      <c r="AN12" s="16">
        <v>0</v>
      </c>
      <c r="AO12" s="16">
        <v>0</v>
      </c>
      <c r="AP12" s="16"/>
      <c r="AQ12" s="16">
        <v>0.45087966918538602</v>
      </c>
      <c r="AR12" s="16">
        <v>0</v>
      </c>
      <c r="AS12" s="16" t="s">
        <v>137</v>
      </c>
      <c r="AT12" s="16" t="s">
        <v>137</v>
      </c>
      <c r="AU12" s="16" t="s">
        <v>137</v>
      </c>
      <c r="AV12" s="16"/>
      <c r="AW12" s="16">
        <v>0</v>
      </c>
      <c r="AX12" s="16" t="s">
        <v>137</v>
      </c>
      <c r="AY12" s="16" t="s">
        <v>137</v>
      </c>
      <c r="AZ12" s="16">
        <v>0.43088257309860301</v>
      </c>
      <c r="BA12" s="16">
        <v>0</v>
      </c>
      <c r="BB12" s="16" t="s">
        <v>137</v>
      </c>
      <c r="BC12" s="16" t="s">
        <v>137</v>
      </c>
      <c r="BD12" s="16" t="s">
        <v>137</v>
      </c>
      <c r="BE12" s="16" t="s">
        <v>137</v>
      </c>
      <c r="BF12" s="16"/>
      <c r="BG12" s="16">
        <v>0.31348677164733701</v>
      </c>
      <c r="BH12" s="16">
        <v>1</v>
      </c>
      <c r="BI12" s="16">
        <v>0</v>
      </c>
      <c r="BJ12" s="16">
        <v>0</v>
      </c>
      <c r="BK12" s="16">
        <v>0</v>
      </c>
      <c r="BL12" s="16" t="s">
        <v>137</v>
      </c>
      <c r="BM12" s="16"/>
      <c r="BN12" s="16">
        <v>0.61256456518481495</v>
      </c>
      <c r="BO12" s="16">
        <v>0.22030354688447101</v>
      </c>
      <c r="BP12" s="16">
        <v>0</v>
      </c>
      <c r="BQ12" s="16">
        <v>0</v>
      </c>
      <c r="BR12" s="16">
        <v>0</v>
      </c>
      <c r="BS12" s="16" t="s">
        <v>137</v>
      </c>
      <c r="BT12" s="16"/>
      <c r="BU12" s="16">
        <v>0.22988458186381699</v>
      </c>
      <c r="BV12" s="16" t="s">
        <v>137</v>
      </c>
      <c r="BW12" s="16"/>
      <c r="BX12" s="16">
        <v>0.22988458186381699</v>
      </c>
      <c r="BY12" s="16" t="s">
        <v>137</v>
      </c>
      <c r="BZ12" s="16"/>
      <c r="CA12" s="16">
        <v>0.29574799489526898</v>
      </c>
      <c r="CB12" s="16">
        <v>0</v>
      </c>
    </row>
    <row r="13" spans="2:80" x14ac:dyDescent="0.35">
      <c r="B13" s="17" t="s">
        <v>378</v>
      </c>
      <c r="C13" s="16">
        <v>9.3379767024392504E-2</v>
      </c>
      <c r="D13" s="16">
        <v>0</v>
      </c>
      <c r="E13" s="16">
        <v>0.102262791234429</v>
      </c>
      <c r="F13" s="16"/>
      <c r="G13" s="16">
        <v>0</v>
      </c>
      <c r="H13" s="16">
        <v>0.14276017097788599</v>
      </c>
      <c r="I13" s="16">
        <v>0</v>
      </c>
      <c r="J13" s="16"/>
      <c r="K13" s="16">
        <v>0</v>
      </c>
      <c r="L13" s="16">
        <v>0</v>
      </c>
      <c r="M13" s="16">
        <v>0</v>
      </c>
      <c r="N13" s="16">
        <v>0.330747691341438</v>
      </c>
      <c r="O13" s="16"/>
      <c r="P13" s="16">
        <v>0</v>
      </c>
      <c r="Q13" s="16">
        <v>0</v>
      </c>
      <c r="R13" s="16">
        <v>0</v>
      </c>
      <c r="S13" s="16">
        <v>0</v>
      </c>
      <c r="T13" s="16" t="s">
        <v>137</v>
      </c>
      <c r="U13" s="16">
        <v>0</v>
      </c>
      <c r="V13" s="16" t="s">
        <v>137</v>
      </c>
      <c r="W13" s="16" t="s">
        <v>137</v>
      </c>
      <c r="X13" s="16">
        <v>0</v>
      </c>
      <c r="Y13" s="16" t="s">
        <v>137</v>
      </c>
      <c r="Z13" s="16">
        <v>1</v>
      </c>
      <c r="AA13" s="16">
        <v>0</v>
      </c>
      <c r="AB13" s="16"/>
      <c r="AC13" s="16">
        <v>0.34763727294284702</v>
      </c>
      <c r="AD13" s="16">
        <v>0</v>
      </c>
      <c r="AE13" s="16">
        <v>0</v>
      </c>
      <c r="AF13" s="16">
        <v>0</v>
      </c>
      <c r="AG13" s="16"/>
      <c r="AH13" s="16">
        <v>0.196183683099211</v>
      </c>
      <c r="AI13" s="16">
        <v>0</v>
      </c>
      <c r="AJ13" s="16">
        <v>0</v>
      </c>
      <c r="AK13" s="16">
        <v>0</v>
      </c>
      <c r="AL13" s="16"/>
      <c r="AM13" s="16">
        <v>0.115805790433111</v>
      </c>
      <c r="AN13" s="16">
        <v>0</v>
      </c>
      <c r="AO13" s="16">
        <v>0</v>
      </c>
      <c r="AP13" s="16"/>
      <c r="AQ13" s="16">
        <v>0</v>
      </c>
      <c r="AR13" s="16">
        <v>0.250898525640395</v>
      </c>
      <c r="AS13" s="16" t="s">
        <v>137</v>
      </c>
      <c r="AT13" s="16" t="s">
        <v>137</v>
      </c>
      <c r="AU13" s="16" t="s">
        <v>137</v>
      </c>
      <c r="AV13" s="16"/>
      <c r="AW13" s="16">
        <v>0</v>
      </c>
      <c r="AX13" s="16" t="s">
        <v>137</v>
      </c>
      <c r="AY13" s="16" t="s">
        <v>137</v>
      </c>
      <c r="AZ13" s="16">
        <v>0</v>
      </c>
      <c r="BA13" s="16">
        <v>0</v>
      </c>
      <c r="BB13" s="16" t="s">
        <v>137</v>
      </c>
      <c r="BC13" s="16" t="s">
        <v>137</v>
      </c>
      <c r="BD13" s="16" t="s">
        <v>137</v>
      </c>
      <c r="BE13" s="16" t="s">
        <v>137</v>
      </c>
      <c r="BF13" s="16"/>
      <c r="BG13" s="16">
        <v>0</v>
      </c>
      <c r="BH13" s="16">
        <v>0</v>
      </c>
      <c r="BI13" s="16">
        <v>1</v>
      </c>
      <c r="BJ13" s="16">
        <v>0</v>
      </c>
      <c r="BK13" s="16">
        <v>0</v>
      </c>
      <c r="BL13" s="16" t="s">
        <v>137</v>
      </c>
      <c r="BM13" s="16"/>
      <c r="BN13" s="16">
        <v>0</v>
      </c>
      <c r="BO13" s="16">
        <v>0.230345691677495</v>
      </c>
      <c r="BP13" s="16">
        <v>0</v>
      </c>
      <c r="BQ13" s="16">
        <v>0</v>
      </c>
      <c r="BR13" s="16">
        <v>0</v>
      </c>
      <c r="BS13" s="16" t="s">
        <v>137</v>
      </c>
      <c r="BT13" s="16"/>
      <c r="BU13" s="16">
        <v>9.3379767024392504E-2</v>
      </c>
      <c r="BV13" s="16" t="s">
        <v>137</v>
      </c>
      <c r="BW13" s="16"/>
      <c r="BX13" s="16">
        <v>9.3379767024392504E-2</v>
      </c>
      <c r="BY13" s="16" t="s">
        <v>137</v>
      </c>
      <c r="BZ13" s="16"/>
      <c r="CA13" s="16">
        <v>0.12013367159008401</v>
      </c>
      <c r="CB13" s="16">
        <v>0</v>
      </c>
    </row>
    <row r="14" spans="2:80" ht="72.5" x14ac:dyDescent="0.35">
      <c r="B14" s="17" t="s">
        <v>379</v>
      </c>
      <c r="C14" s="16">
        <v>8.9308785125973997E-2</v>
      </c>
      <c r="D14" s="16">
        <v>0</v>
      </c>
      <c r="E14" s="16">
        <v>9.7804545243213498E-2</v>
      </c>
      <c r="F14" s="16"/>
      <c r="G14" s="16">
        <v>0</v>
      </c>
      <c r="H14" s="16">
        <v>0.136536402270964</v>
      </c>
      <c r="I14" s="16">
        <v>0</v>
      </c>
      <c r="J14" s="16"/>
      <c r="K14" s="16">
        <v>0.23167617116637501</v>
      </c>
      <c r="L14" s="16">
        <v>0</v>
      </c>
      <c r="M14" s="16">
        <v>0</v>
      </c>
      <c r="N14" s="16">
        <v>0</v>
      </c>
      <c r="O14" s="16"/>
      <c r="P14" s="16">
        <v>0</v>
      </c>
      <c r="Q14" s="16">
        <v>0</v>
      </c>
      <c r="R14" s="16">
        <v>0.5</v>
      </c>
      <c r="S14" s="16">
        <v>0</v>
      </c>
      <c r="T14" s="16" t="s">
        <v>137</v>
      </c>
      <c r="U14" s="16">
        <v>0</v>
      </c>
      <c r="V14" s="16" t="s">
        <v>137</v>
      </c>
      <c r="W14" s="16" t="s">
        <v>137</v>
      </c>
      <c r="X14" s="16">
        <v>0</v>
      </c>
      <c r="Y14" s="16" t="s">
        <v>137</v>
      </c>
      <c r="Z14" s="16">
        <v>0</v>
      </c>
      <c r="AA14" s="16">
        <v>0</v>
      </c>
      <c r="AB14" s="16"/>
      <c r="AC14" s="16">
        <v>0</v>
      </c>
      <c r="AD14" s="16">
        <v>0.46023767169524599</v>
      </c>
      <c r="AE14" s="16">
        <v>0</v>
      </c>
      <c r="AF14" s="16">
        <v>0</v>
      </c>
      <c r="AG14" s="16"/>
      <c r="AH14" s="16">
        <v>0</v>
      </c>
      <c r="AI14" s="16">
        <v>0</v>
      </c>
      <c r="AJ14" s="16">
        <v>0.38849401905031</v>
      </c>
      <c r="AK14" s="16">
        <v>0</v>
      </c>
      <c r="AL14" s="16"/>
      <c r="AM14" s="16">
        <v>0.110757124200499</v>
      </c>
      <c r="AN14" s="16">
        <v>0</v>
      </c>
      <c r="AO14" s="16">
        <v>0</v>
      </c>
      <c r="AP14" s="16"/>
      <c r="AQ14" s="16">
        <v>0</v>
      </c>
      <c r="AR14" s="16">
        <v>0.239960360031616</v>
      </c>
      <c r="AS14" s="16" t="s">
        <v>137</v>
      </c>
      <c r="AT14" s="16" t="s">
        <v>137</v>
      </c>
      <c r="AU14" s="16" t="s">
        <v>137</v>
      </c>
      <c r="AV14" s="16"/>
      <c r="AW14" s="16">
        <v>0</v>
      </c>
      <c r="AX14" s="16" t="s">
        <v>137</v>
      </c>
      <c r="AY14" s="16" t="s">
        <v>137</v>
      </c>
      <c r="AZ14" s="16">
        <v>0</v>
      </c>
      <c r="BA14" s="16">
        <v>0</v>
      </c>
      <c r="BB14" s="16" t="s">
        <v>137</v>
      </c>
      <c r="BC14" s="16" t="s">
        <v>137</v>
      </c>
      <c r="BD14" s="16" t="s">
        <v>137</v>
      </c>
      <c r="BE14" s="16" t="s">
        <v>137</v>
      </c>
      <c r="BF14" s="16"/>
      <c r="BG14" s="16">
        <v>0.19916033469899999</v>
      </c>
      <c r="BH14" s="16">
        <v>0</v>
      </c>
      <c r="BI14" s="16">
        <v>0</v>
      </c>
      <c r="BJ14" s="16">
        <v>0</v>
      </c>
      <c r="BK14" s="16">
        <v>0</v>
      </c>
      <c r="BL14" s="16" t="s">
        <v>137</v>
      </c>
      <c r="BM14" s="16"/>
      <c r="BN14" s="16">
        <v>0</v>
      </c>
      <c r="BO14" s="16">
        <v>0</v>
      </c>
      <c r="BP14" s="16">
        <v>0.50264689321811495</v>
      </c>
      <c r="BQ14" s="16">
        <v>0</v>
      </c>
      <c r="BR14" s="16">
        <v>0</v>
      </c>
      <c r="BS14" s="16" t="s">
        <v>137</v>
      </c>
      <c r="BT14" s="16"/>
      <c r="BU14" s="16">
        <v>8.9308785125973997E-2</v>
      </c>
      <c r="BV14" s="16" t="s">
        <v>137</v>
      </c>
      <c r="BW14" s="16"/>
      <c r="BX14" s="16">
        <v>8.9308785125973997E-2</v>
      </c>
      <c r="BY14" s="16" t="s">
        <v>137</v>
      </c>
      <c r="BZ14" s="16"/>
      <c r="CA14" s="16">
        <v>0.11489632716293301</v>
      </c>
      <c r="CB14" s="16">
        <v>0</v>
      </c>
    </row>
    <row r="15" spans="2:80" ht="43.5" x14ac:dyDescent="0.35">
      <c r="B15" s="17" t="s">
        <v>380</v>
      </c>
      <c r="C15" s="16">
        <v>8.8368201106227701E-2</v>
      </c>
      <c r="D15" s="16">
        <v>0</v>
      </c>
      <c r="E15" s="16">
        <v>9.6774485409966901E-2</v>
      </c>
      <c r="F15" s="16"/>
      <c r="G15" s="16">
        <v>0</v>
      </c>
      <c r="H15" s="16">
        <v>0.13509842550407999</v>
      </c>
      <c r="I15" s="16">
        <v>0</v>
      </c>
      <c r="J15" s="16"/>
      <c r="K15" s="16">
        <v>0</v>
      </c>
      <c r="L15" s="16">
        <v>0</v>
      </c>
      <c r="M15" s="16">
        <v>0</v>
      </c>
      <c r="N15" s="16">
        <v>0.31299690966508797</v>
      </c>
      <c r="O15" s="16"/>
      <c r="P15" s="16">
        <v>0</v>
      </c>
      <c r="Q15" s="16">
        <v>0</v>
      </c>
      <c r="R15" s="16">
        <v>0</v>
      </c>
      <c r="S15" s="16">
        <v>0</v>
      </c>
      <c r="T15" s="16" t="s">
        <v>137</v>
      </c>
      <c r="U15" s="16">
        <v>0</v>
      </c>
      <c r="V15" s="16" t="s">
        <v>137</v>
      </c>
      <c r="W15" s="16" t="s">
        <v>137</v>
      </c>
      <c r="X15" s="16">
        <v>0.46768147919049302</v>
      </c>
      <c r="Y15" s="16" t="s">
        <v>137</v>
      </c>
      <c r="Z15" s="16">
        <v>0</v>
      </c>
      <c r="AA15" s="16">
        <v>0</v>
      </c>
      <c r="AB15" s="16"/>
      <c r="AC15" s="16">
        <v>0.32898005024374799</v>
      </c>
      <c r="AD15" s="16">
        <v>0</v>
      </c>
      <c r="AE15" s="16">
        <v>0</v>
      </c>
      <c r="AF15" s="16">
        <v>0</v>
      </c>
      <c r="AG15" s="16"/>
      <c r="AH15" s="16">
        <v>0.185654769917587</v>
      </c>
      <c r="AI15" s="16">
        <v>0</v>
      </c>
      <c r="AJ15" s="16">
        <v>0</v>
      </c>
      <c r="AK15" s="16">
        <v>0</v>
      </c>
      <c r="AL15" s="16"/>
      <c r="AM15" s="16">
        <v>0.109590650141434</v>
      </c>
      <c r="AN15" s="16">
        <v>0</v>
      </c>
      <c r="AO15" s="16">
        <v>0</v>
      </c>
      <c r="AP15" s="16"/>
      <c r="AQ15" s="16">
        <v>0.17331925855248001</v>
      </c>
      <c r="AR15" s="16">
        <v>0</v>
      </c>
      <c r="AS15" s="16" t="s">
        <v>137</v>
      </c>
      <c r="AT15" s="16" t="s">
        <v>137</v>
      </c>
      <c r="AU15" s="16" t="s">
        <v>137</v>
      </c>
      <c r="AV15" s="16"/>
      <c r="AW15" s="16">
        <v>0</v>
      </c>
      <c r="AX15" s="16" t="s">
        <v>137</v>
      </c>
      <c r="AY15" s="16" t="s">
        <v>137</v>
      </c>
      <c r="AZ15" s="16">
        <v>0</v>
      </c>
      <c r="BA15" s="16">
        <v>0</v>
      </c>
      <c r="BB15" s="16" t="s">
        <v>137</v>
      </c>
      <c r="BC15" s="16" t="s">
        <v>137</v>
      </c>
      <c r="BD15" s="16" t="s">
        <v>137</v>
      </c>
      <c r="BE15" s="16" t="s">
        <v>137</v>
      </c>
      <c r="BF15" s="16"/>
      <c r="BG15" s="16">
        <v>0</v>
      </c>
      <c r="BH15" s="16">
        <v>0</v>
      </c>
      <c r="BI15" s="16">
        <v>0</v>
      </c>
      <c r="BJ15" s="16">
        <v>0.45760862467591501</v>
      </c>
      <c r="BK15" s="16">
        <v>0</v>
      </c>
      <c r="BL15" s="16" t="s">
        <v>137</v>
      </c>
      <c r="BM15" s="16"/>
      <c r="BN15" s="16">
        <v>0</v>
      </c>
      <c r="BO15" s="16">
        <v>0</v>
      </c>
      <c r="BP15" s="16">
        <v>0.49735310678188499</v>
      </c>
      <c r="BQ15" s="16">
        <v>0</v>
      </c>
      <c r="BR15" s="16">
        <v>0</v>
      </c>
      <c r="BS15" s="16" t="s">
        <v>137</v>
      </c>
      <c r="BT15" s="16"/>
      <c r="BU15" s="16">
        <v>8.8368201106227701E-2</v>
      </c>
      <c r="BV15" s="16" t="s">
        <v>137</v>
      </c>
      <c r="BW15" s="16"/>
      <c r="BX15" s="16">
        <v>8.8368201106227701E-2</v>
      </c>
      <c r="BY15" s="16" t="s">
        <v>137</v>
      </c>
      <c r="BZ15" s="16"/>
      <c r="CA15" s="16">
        <v>0.113686259764698</v>
      </c>
      <c r="CB15" s="16">
        <v>0</v>
      </c>
    </row>
    <row r="16" spans="2:80" x14ac:dyDescent="0.35">
      <c r="B16" s="24" t="s">
        <v>121</v>
      </c>
      <c r="C16" s="18">
        <v>8.6864675829868995E-2</v>
      </c>
      <c r="D16" s="18">
        <v>1</v>
      </c>
      <c r="E16" s="18">
        <v>0</v>
      </c>
      <c r="F16" s="18"/>
      <c r="G16" s="18">
        <v>0</v>
      </c>
      <c r="H16" s="18">
        <v>0.132799817011445</v>
      </c>
      <c r="I16" s="18">
        <v>0</v>
      </c>
      <c r="J16" s="18"/>
      <c r="K16" s="18">
        <v>0</v>
      </c>
      <c r="L16" s="18">
        <v>0.38192268442464</v>
      </c>
      <c r="M16" s="18">
        <v>0</v>
      </c>
      <c r="N16" s="18">
        <v>0</v>
      </c>
      <c r="O16" s="18"/>
      <c r="P16" s="18">
        <v>0</v>
      </c>
      <c r="Q16" s="18">
        <v>1</v>
      </c>
      <c r="R16" s="18">
        <v>0</v>
      </c>
      <c r="S16" s="18">
        <v>0</v>
      </c>
      <c r="T16" s="18" t="s">
        <v>137</v>
      </c>
      <c r="U16" s="18">
        <v>0</v>
      </c>
      <c r="V16" s="18" t="s">
        <v>137</v>
      </c>
      <c r="W16" s="18" t="s">
        <v>137</v>
      </c>
      <c r="X16" s="18">
        <v>0</v>
      </c>
      <c r="Y16" s="18" t="s">
        <v>137</v>
      </c>
      <c r="Z16" s="18">
        <v>0</v>
      </c>
      <c r="AA16" s="18">
        <v>0</v>
      </c>
      <c r="AB16" s="18"/>
      <c r="AC16" s="18">
        <v>0.32338267681340399</v>
      </c>
      <c r="AD16" s="18">
        <v>0</v>
      </c>
      <c r="AE16" s="18">
        <v>0</v>
      </c>
      <c r="AF16" s="18">
        <v>0</v>
      </c>
      <c r="AG16" s="18"/>
      <c r="AH16" s="18">
        <v>0</v>
      </c>
      <c r="AI16" s="18">
        <v>0</v>
      </c>
      <c r="AJ16" s="18">
        <v>0</v>
      </c>
      <c r="AK16" s="18">
        <v>1</v>
      </c>
      <c r="AL16" s="18"/>
      <c r="AM16" s="18">
        <v>0.10772603922396</v>
      </c>
      <c r="AN16" s="18">
        <v>0</v>
      </c>
      <c r="AO16" s="18">
        <v>0</v>
      </c>
      <c r="AP16" s="18"/>
      <c r="AQ16" s="18">
        <v>0.17037034839191101</v>
      </c>
      <c r="AR16" s="18">
        <v>0</v>
      </c>
      <c r="AS16" s="18" t="s">
        <v>137</v>
      </c>
      <c r="AT16" s="18" t="s">
        <v>137</v>
      </c>
      <c r="AU16" s="18" t="s">
        <v>137</v>
      </c>
      <c r="AV16" s="18"/>
      <c r="AW16" s="18">
        <v>0</v>
      </c>
      <c r="AX16" s="18" t="s">
        <v>137</v>
      </c>
      <c r="AY16" s="18" t="s">
        <v>137</v>
      </c>
      <c r="AZ16" s="18">
        <v>0</v>
      </c>
      <c r="BA16" s="18">
        <v>0</v>
      </c>
      <c r="BB16" s="18" t="s">
        <v>137</v>
      </c>
      <c r="BC16" s="18" t="s">
        <v>137</v>
      </c>
      <c r="BD16" s="18" t="s">
        <v>137</v>
      </c>
      <c r="BE16" s="18" t="s">
        <v>137</v>
      </c>
      <c r="BF16" s="18"/>
      <c r="BG16" s="18">
        <v>0</v>
      </c>
      <c r="BH16" s="18">
        <v>0</v>
      </c>
      <c r="BI16" s="18">
        <v>0</v>
      </c>
      <c r="BJ16" s="18">
        <v>0</v>
      </c>
      <c r="BK16" s="18">
        <v>0.49417770566143798</v>
      </c>
      <c r="BL16" s="18" t="s">
        <v>137</v>
      </c>
      <c r="BM16" s="18"/>
      <c r="BN16" s="18">
        <v>0</v>
      </c>
      <c r="BO16" s="18">
        <v>0</v>
      </c>
      <c r="BP16" s="18">
        <v>0</v>
      </c>
      <c r="BQ16" s="18">
        <v>0</v>
      </c>
      <c r="BR16" s="18">
        <v>1</v>
      </c>
      <c r="BS16" s="18" t="s">
        <v>137</v>
      </c>
      <c r="BT16" s="18"/>
      <c r="BU16" s="18">
        <v>8.6864675829868995E-2</v>
      </c>
      <c r="BV16" s="18" t="s">
        <v>137</v>
      </c>
      <c r="BW16" s="18"/>
      <c r="BX16" s="18">
        <v>8.6864675829868995E-2</v>
      </c>
      <c r="BY16" s="18" t="s">
        <v>137</v>
      </c>
      <c r="BZ16" s="18"/>
      <c r="CA16" s="18">
        <v>0.111751964814804</v>
      </c>
      <c r="CB16" s="18">
        <v>0</v>
      </c>
    </row>
    <row r="17" spans="2:2" x14ac:dyDescent="0.35">
      <c r="B17" t="s">
        <v>392</v>
      </c>
    </row>
    <row r="18" spans="2:2" x14ac:dyDescent="0.35">
      <c r="B18" t="s">
        <v>101</v>
      </c>
    </row>
    <row r="19" spans="2:2" x14ac:dyDescent="0.35">
      <c r="B19" t="s">
        <v>102</v>
      </c>
    </row>
    <row r="21" spans="2:2" x14ac:dyDescent="0.35">
      <c r="B21"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CB16"/>
  <sheetViews>
    <sheetView showGridLines="0" topLeftCell="A6" workbookViewId="0">
      <pane xSplit="2" topLeftCell="C1" activePane="topRight" state="frozen"/>
      <selection pane="topRight" activeCell="C9" sqref="C9"/>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383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97</v>
      </c>
      <c r="D7" s="10">
        <v>40</v>
      </c>
      <c r="E7" s="10">
        <v>57</v>
      </c>
      <c r="F7" s="10"/>
      <c r="G7" s="10">
        <v>37</v>
      </c>
      <c r="H7" s="10">
        <v>34</v>
      </c>
      <c r="I7" s="10">
        <v>26</v>
      </c>
      <c r="J7" s="10"/>
      <c r="K7" s="10">
        <v>39</v>
      </c>
      <c r="L7" s="10">
        <v>20</v>
      </c>
      <c r="M7" s="10">
        <v>11</v>
      </c>
      <c r="N7" s="10">
        <v>27</v>
      </c>
      <c r="O7" s="10"/>
      <c r="P7" s="10">
        <v>14</v>
      </c>
      <c r="Q7" s="10">
        <v>9</v>
      </c>
      <c r="R7" s="10">
        <v>6</v>
      </c>
      <c r="S7" s="10">
        <v>8</v>
      </c>
      <c r="T7" s="10">
        <v>10</v>
      </c>
      <c r="U7" s="10">
        <v>7</v>
      </c>
      <c r="V7" s="10">
        <v>1</v>
      </c>
      <c r="W7" s="10">
        <v>5</v>
      </c>
      <c r="X7" s="10">
        <v>20</v>
      </c>
      <c r="Y7" s="10">
        <v>11</v>
      </c>
      <c r="Z7" s="10">
        <v>5</v>
      </c>
      <c r="AA7" s="10">
        <v>1</v>
      </c>
      <c r="AB7" s="10"/>
      <c r="AC7" s="10">
        <v>26</v>
      </c>
      <c r="AD7" s="10">
        <v>33</v>
      </c>
      <c r="AE7" s="10">
        <v>12</v>
      </c>
      <c r="AF7" s="10">
        <v>17</v>
      </c>
      <c r="AG7" s="10"/>
      <c r="AH7" s="10">
        <v>54</v>
      </c>
      <c r="AI7" s="10">
        <v>24</v>
      </c>
      <c r="AJ7" s="10">
        <v>12</v>
      </c>
      <c r="AK7" s="10">
        <v>2</v>
      </c>
      <c r="AL7" s="10"/>
      <c r="AM7" s="10">
        <v>62</v>
      </c>
      <c r="AN7" s="10">
        <v>25</v>
      </c>
      <c r="AO7" s="10">
        <v>10</v>
      </c>
      <c r="AP7" s="10"/>
      <c r="AQ7" s="10">
        <v>42</v>
      </c>
      <c r="AR7" s="10">
        <v>28</v>
      </c>
      <c r="AS7" s="10">
        <v>5</v>
      </c>
      <c r="AT7" s="10">
        <v>3</v>
      </c>
      <c r="AU7" s="10">
        <v>10</v>
      </c>
      <c r="AV7" s="10"/>
      <c r="AW7" s="10">
        <v>6</v>
      </c>
      <c r="AX7" s="10">
        <v>10</v>
      </c>
      <c r="AY7" s="10">
        <v>10</v>
      </c>
      <c r="AZ7" s="10">
        <v>27</v>
      </c>
      <c r="BA7" s="10">
        <v>15</v>
      </c>
      <c r="BB7" s="10">
        <v>1</v>
      </c>
      <c r="BC7" s="10">
        <v>3</v>
      </c>
      <c r="BD7" s="10">
        <v>4</v>
      </c>
      <c r="BE7" s="10">
        <v>11</v>
      </c>
      <c r="BF7" s="10"/>
      <c r="BG7" s="10">
        <v>42</v>
      </c>
      <c r="BH7" s="10">
        <v>22</v>
      </c>
      <c r="BI7" s="10">
        <v>11</v>
      </c>
      <c r="BJ7" s="10">
        <v>10</v>
      </c>
      <c r="BK7" s="10">
        <v>6</v>
      </c>
      <c r="BL7" s="10">
        <v>6</v>
      </c>
      <c r="BM7" s="10"/>
      <c r="BN7" s="10">
        <v>16</v>
      </c>
      <c r="BO7" s="10">
        <v>36</v>
      </c>
      <c r="BP7" s="10">
        <v>11</v>
      </c>
      <c r="BQ7" s="10">
        <v>18</v>
      </c>
      <c r="BR7" s="10">
        <v>10</v>
      </c>
      <c r="BS7" s="10">
        <v>6</v>
      </c>
      <c r="BT7" s="10"/>
      <c r="BU7" s="10">
        <v>76</v>
      </c>
      <c r="BV7" s="10">
        <v>21</v>
      </c>
      <c r="BW7" s="10"/>
      <c r="BX7" s="10">
        <v>37</v>
      </c>
      <c r="BY7" s="10">
        <v>60</v>
      </c>
      <c r="BZ7" s="10"/>
      <c r="CA7" s="10">
        <v>62</v>
      </c>
      <c r="CB7" s="10">
        <v>34</v>
      </c>
    </row>
    <row r="8" spans="2:80" ht="30" customHeight="1" x14ac:dyDescent="0.35">
      <c r="B8" s="11" t="s">
        <v>20</v>
      </c>
      <c r="C8" s="11">
        <v>95</v>
      </c>
      <c r="D8" s="11">
        <v>39</v>
      </c>
      <c r="E8" s="11">
        <v>56</v>
      </c>
      <c r="F8" s="11"/>
      <c r="G8" s="11">
        <v>37</v>
      </c>
      <c r="H8" s="11">
        <v>32</v>
      </c>
      <c r="I8" s="11">
        <v>26</v>
      </c>
      <c r="J8" s="11"/>
      <c r="K8" s="11">
        <v>38</v>
      </c>
      <c r="L8" s="11">
        <v>20</v>
      </c>
      <c r="M8" s="11">
        <v>11</v>
      </c>
      <c r="N8" s="11">
        <v>26</v>
      </c>
      <c r="O8" s="11"/>
      <c r="P8" s="11">
        <v>17</v>
      </c>
      <c r="Q8" s="11">
        <v>8</v>
      </c>
      <c r="R8" s="11">
        <v>5</v>
      </c>
      <c r="S8" s="11">
        <v>7</v>
      </c>
      <c r="T8" s="11">
        <v>9</v>
      </c>
      <c r="U8" s="11">
        <v>8</v>
      </c>
      <c r="V8" s="11">
        <v>1</v>
      </c>
      <c r="W8" s="11">
        <v>4</v>
      </c>
      <c r="X8" s="11">
        <v>18</v>
      </c>
      <c r="Y8" s="11">
        <v>10</v>
      </c>
      <c r="Z8" s="11">
        <v>5</v>
      </c>
      <c r="AA8" s="11">
        <v>1</v>
      </c>
      <c r="AB8" s="11"/>
      <c r="AC8" s="11">
        <v>25</v>
      </c>
      <c r="AD8" s="11">
        <v>31</v>
      </c>
      <c r="AE8" s="11">
        <v>12</v>
      </c>
      <c r="AF8" s="11">
        <v>17</v>
      </c>
      <c r="AG8" s="11"/>
      <c r="AH8" s="11">
        <v>52</v>
      </c>
      <c r="AI8" s="11">
        <v>24</v>
      </c>
      <c r="AJ8" s="11">
        <v>13</v>
      </c>
      <c r="AK8" s="11">
        <v>2</v>
      </c>
      <c r="AL8" s="11"/>
      <c r="AM8" s="11">
        <v>61</v>
      </c>
      <c r="AN8" s="11">
        <v>25</v>
      </c>
      <c r="AO8" s="11">
        <v>9</v>
      </c>
      <c r="AP8" s="11"/>
      <c r="AQ8" s="11">
        <v>41</v>
      </c>
      <c r="AR8" s="11">
        <v>28</v>
      </c>
      <c r="AS8" s="11">
        <v>5</v>
      </c>
      <c r="AT8" s="11">
        <v>3</v>
      </c>
      <c r="AU8" s="11">
        <v>10</v>
      </c>
      <c r="AV8" s="11"/>
      <c r="AW8" s="11">
        <v>6</v>
      </c>
      <c r="AX8" s="11">
        <v>10</v>
      </c>
      <c r="AY8" s="11">
        <v>10</v>
      </c>
      <c r="AZ8" s="11">
        <v>27</v>
      </c>
      <c r="BA8" s="11">
        <v>14</v>
      </c>
      <c r="BB8" s="11">
        <v>1</v>
      </c>
      <c r="BC8" s="11">
        <v>3</v>
      </c>
      <c r="BD8" s="11">
        <v>4</v>
      </c>
      <c r="BE8" s="11">
        <v>10</v>
      </c>
      <c r="BF8" s="11"/>
      <c r="BG8" s="11">
        <v>41</v>
      </c>
      <c r="BH8" s="11">
        <v>21</v>
      </c>
      <c r="BI8" s="11">
        <v>11</v>
      </c>
      <c r="BJ8" s="11">
        <v>10</v>
      </c>
      <c r="BK8" s="11">
        <v>5</v>
      </c>
      <c r="BL8" s="11">
        <v>6</v>
      </c>
      <c r="BM8" s="11"/>
      <c r="BN8" s="11">
        <v>17</v>
      </c>
      <c r="BO8" s="11">
        <v>35</v>
      </c>
      <c r="BP8" s="11">
        <v>10</v>
      </c>
      <c r="BQ8" s="11">
        <v>17</v>
      </c>
      <c r="BR8" s="11">
        <v>9</v>
      </c>
      <c r="BS8" s="11">
        <v>6</v>
      </c>
      <c r="BT8" s="11"/>
      <c r="BU8" s="11">
        <v>74</v>
      </c>
      <c r="BV8" s="11">
        <v>21</v>
      </c>
      <c r="BW8" s="11"/>
      <c r="BX8" s="11">
        <v>36</v>
      </c>
      <c r="BY8" s="11">
        <v>59</v>
      </c>
      <c r="BZ8" s="11"/>
      <c r="CA8" s="11">
        <v>60</v>
      </c>
      <c r="CB8" s="11">
        <v>34</v>
      </c>
    </row>
    <row r="9" spans="2:80" x14ac:dyDescent="0.35">
      <c r="B9" s="17" t="s">
        <v>158</v>
      </c>
      <c r="C9" s="16">
        <v>0.31549408115747601</v>
      </c>
      <c r="D9" s="16">
        <v>0.37692445036341499</v>
      </c>
      <c r="E9" s="16">
        <v>0.27229711609143997</v>
      </c>
      <c r="F9" s="16"/>
      <c r="G9" s="16">
        <v>0.38930557322170301</v>
      </c>
      <c r="H9" s="16">
        <v>0.35541656362020102</v>
      </c>
      <c r="I9" s="16">
        <v>0.16316856279165801</v>
      </c>
      <c r="J9" s="16"/>
      <c r="K9" s="16">
        <v>0.28444395114182303</v>
      </c>
      <c r="L9" s="16">
        <v>0.38157009090833499</v>
      </c>
      <c r="M9" s="16">
        <v>0.35478089588963801</v>
      </c>
      <c r="N9" s="16">
        <v>0.29266211947882098</v>
      </c>
      <c r="O9" s="16"/>
      <c r="P9" s="16">
        <v>0.50696201686600395</v>
      </c>
      <c r="Q9" s="16">
        <v>0.32160872288459502</v>
      </c>
      <c r="R9" s="16">
        <v>0.32849017479653198</v>
      </c>
      <c r="S9" s="16">
        <v>0.24764919502581001</v>
      </c>
      <c r="T9" s="16">
        <v>0.59441230862504302</v>
      </c>
      <c r="U9" s="16">
        <v>0.27475040216469199</v>
      </c>
      <c r="V9" s="16">
        <v>0</v>
      </c>
      <c r="W9" s="16">
        <v>0.19597433053430899</v>
      </c>
      <c r="X9" s="16">
        <v>0.244137800352173</v>
      </c>
      <c r="Y9" s="16">
        <v>0.181532130993864</v>
      </c>
      <c r="Z9" s="16">
        <v>0</v>
      </c>
      <c r="AA9" s="16">
        <v>0</v>
      </c>
      <c r="AB9" s="16"/>
      <c r="AC9" s="16">
        <v>0.29924484485085101</v>
      </c>
      <c r="AD9" s="16">
        <v>0.244837525164393</v>
      </c>
      <c r="AE9" s="16">
        <v>0.42983830616645002</v>
      </c>
      <c r="AF9" s="16">
        <v>0.490717312254982</v>
      </c>
      <c r="AG9" s="16"/>
      <c r="AH9" s="16">
        <v>0.31314149183352002</v>
      </c>
      <c r="AI9" s="16">
        <v>0.34696356749228702</v>
      </c>
      <c r="AJ9" s="16">
        <v>0.27065385466745301</v>
      </c>
      <c r="AK9" s="16">
        <v>0.48485035821906702</v>
      </c>
      <c r="AL9" s="16"/>
      <c r="AM9" s="16">
        <v>0.30700564204891101</v>
      </c>
      <c r="AN9" s="16">
        <v>0.37528049124757601</v>
      </c>
      <c r="AO9" s="16">
        <v>0.21365752723454401</v>
      </c>
      <c r="AP9" s="16"/>
      <c r="AQ9" s="16">
        <v>0.36956249888692899</v>
      </c>
      <c r="AR9" s="16">
        <v>0.43110112781504401</v>
      </c>
      <c r="AS9" s="16">
        <v>0</v>
      </c>
      <c r="AT9" s="16">
        <v>0</v>
      </c>
      <c r="AU9" s="16">
        <v>0.18216257793652099</v>
      </c>
      <c r="AV9" s="16"/>
      <c r="AW9" s="16">
        <v>0</v>
      </c>
      <c r="AX9" s="16">
        <v>9.2745677896499207E-2</v>
      </c>
      <c r="AY9" s="16">
        <v>9.2745677896499207E-2</v>
      </c>
      <c r="AZ9" s="16">
        <v>0.48771729176008199</v>
      </c>
      <c r="BA9" s="16">
        <v>0.26087211709435698</v>
      </c>
      <c r="BB9" s="16">
        <v>1</v>
      </c>
      <c r="BC9" s="16">
        <v>0.72094389145850801</v>
      </c>
      <c r="BD9" s="16">
        <v>0</v>
      </c>
      <c r="BE9" s="16">
        <v>0.37688845789907399</v>
      </c>
      <c r="BF9" s="16"/>
      <c r="BG9" s="16">
        <v>0.192949857519055</v>
      </c>
      <c r="BH9" s="16">
        <v>0.37722116774540398</v>
      </c>
      <c r="BI9" s="16">
        <v>0.467848097007182</v>
      </c>
      <c r="BJ9" s="16">
        <v>0.44210107315450398</v>
      </c>
      <c r="BK9" s="16">
        <v>0.48902978966510802</v>
      </c>
      <c r="BL9" s="16">
        <v>0.29707591821712898</v>
      </c>
      <c r="BM9" s="16"/>
      <c r="BN9" s="16">
        <v>0.56694043242436698</v>
      </c>
      <c r="BO9" s="16">
        <v>0.247439474901469</v>
      </c>
      <c r="BP9" s="16">
        <v>9.1851104779789403E-2</v>
      </c>
      <c r="BQ9" s="16">
        <v>0.21525626655243499</v>
      </c>
      <c r="BR9" s="16">
        <v>0.29112220497161001</v>
      </c>
      <c r="BS9" s="16">
        <v>0.69400596240748402</v>
      </c>
      <c r="BT9" s="16"/>
      <c r="BU9" s="16">
        <v>0.292145174375122</v>
      </c>
      <c r="BV9" s="16">
        <v>0.39993384062995502</v>
      </c>
      <c r="BW9" s="16"/>
      <c r="BX9" s="16">
        <v>0.32543635855459202</v>
      </c>
      <c r="BY9" s="16">
        <v>0.30940987295076799</v>
      </c>
      <c r="BZ9" s="16"/>
      <c r="CA9" s="16">
        <v>0.25904347874281403</v>
      </c>
      <c r="CB9" s="16">
        <v>0.39914227876018199</v>
      </c>
    </row>
    <row r="10" spans="2:80" x14ac:dyDescent="0.35">
      <c r="B10" s="17" t="s">
        <v>159</v>
      </c>
      <c r="C10" s="16">
        <v>0.44906902612082</v>
      </c>
      <c r="D10" s="16">
        <v>0.54845549243712499</v>
      </c>
      <c r="E10" s="16">
        <v>0.37918187146104998</v>
      </c>
      <c r="F10" s="16"/>
      <c r="G10" s="16">
        <v>0.17211972477228801</v>
      </c>
      <c r="H10" s="16">
        <v>0.48980654383276201</v>
      </c>
      <c r="I10" s="16">
        <v>0.78901294328586802</v>
      </c>
      <c r="J10" s="16"/>
      <c r="K10" s="16">
        <v>0.46943660746119398</v>
      </c>
      <c r="L10" s="16">
        <v>0.42331234315838601</v>
      </c>
      <c r="M10" s="16">
        <v>0.17035379060969399</v>
      </c>
      <c r="N10" s="16">
        <v>0.55569498587802901</v>
      </c>
      <c r="O10" s="16"/>
      <c r="P10" s="16">
        <v>0.21067611153230301</v>
      </c>
      <c r="Q10" s="16">
        <v>0.67839127711540503</v>
      </c>
      <c r="R10" s="16">
        <v>0.34975619263214203</v>
      </c>
      <c r="S10" s="16">
        <v>0.26932116650307197</v>
      </c>
      <c r="T10" s="16">
        <v>0.211031445235835</v>
      </c>
      <c r="U10" s="16">
        <v>0.295050032838022</v>
      </c>
      <c r="V10" s="16">
        <v>0</v>
      </c>
      <c r="W10" s="16">
        <v>0.61667622276869705</v>
      </c>
      <c r="X10" s="16">
        <v>0.709677159228428</v>
      </c>
      <c r="Y10" s="16">
        <v>0.55226138152149995</v>
      </c>
      <c r="Z10" s="16">
        <v>0.61126309702114701</v>
      </c>
      <c r="AA10" s="16">
        <v>1</v>
      </c>
      <c r="AB10" s="16"/>
      <c r="AC10" s="16">
        <v>0.52228487214341202</v>
      </c>
      <c r="AD10" s="16">
        <v>0.496038939856429</v>
      </c>
      <c r="AE10" s="16">
        <v>0.49558809547717803</v>
      </c>
      <c r="AF10" s="16">
        <v>0.29021314257326802</v>
      </c>
      <c r="AG10" s="16"/>
      <c r="AH10" s="16">
        <v>0.43519974597280497</v>
      </c>
      <c r="AI10" s="16">
        <v>0.50438964474049597</v>
      </c>
      <c r="AJ10" s="16">
        <v>0.41760790732522401</v>
      </c>
      <c r="AK10" s="16">
        <v>0.51514964178093303</v>
      </c>
      <c r="AL10" s="16"/>
      <c r="AM10" s="16">
        <v>0.41296041772791098</v>
      </c>
      <c r="AN10" s="16">
        <v>0.47991712292252398</v>
      </c>
      <c r="AO10" s="16">
        <v>0.60331938724231904</v>
      </c>
      <c r="AP10" s="16"/>
      <c r="AQ10" s="16">
        <v>0.419200220333247</v>
      </c>
      <c r="AR10" s="16">
        <v>0.31376619995444699</v>
      </c>
      <c r="AS10" s="16">
        <v>0.81906815704617597</v>
      </c>
      <c r="AT10" s="16">
        <v>1</v>
      </c>
      <c r="AU10" s="16">
        <v>0.51155563518890601</v>
      </c>
      <c r="AV10" s="16"/>
      <c r="AW10" s="16">
        <v>1</v>
      </c>
      <c r="AX10" s="16">
        <v>0.78265238425927897</v>
      </c>
      <c r="AY10" s="16">
        <v>0.78265238425927897</v>
      </c>
      <c r="AZ10" s="16">
        <v>0.32917364789617998</v>
      </c>
      <c r="BA10" s="16">
        <v>0.202590825188011</v>
      </c>
      <c r="BB10" s="16">
        <v>0</v>
      </c>
      <c r="BC10" s="16">
        <v>0.27905610854149199</v>
      </c>
      <c r="BD10" s="16">
        <v>1</v>
      </c>
      <c r="BE10" s="16">
        <v>0.18605855475084601</v>
      </c>
      <c r="BF10" s="16"/>
      <c r="BG10" s="16">
        <v>0.60651508409150201</v>
      </c>
      <c r="BH10" s="16">
        <v>0.33304475376209702</v>
      </c>
      <c r="BI10" s="16">
        <v>0.16732754297797101</v>
      </c>
      <c r="BJ10" s="16">
        <v>0.46194705625347499</v>
      </c>
      <c r="BK10" s="16">
        <v>0.35274130548706101</v>
      </c>
      <c r="BL10" s="16">
        <v>0.35852767263278001</v>
      </c>
      <c r="BM10" s="16"/>
      <c r="BN10" s="16">
        <v>0.24237003289435299</v>
      </c>
      <c r="BO10" s="16">
        <v>0.46987231174522298</v>
      </c>
      <c r="BP10" s="16">
        <v>0.46351901443006899</v>
      </c>
      <c r="BQ10" s="16">
        <v>0.62436215789572003</v>
      </c>
      <c r="BR10" s="16">
        <v>0.61216648506079996</v>
      </c>
      <c r="BS10" s="16">
        <v>0.15614267728796299</v>
      </c>
      <c r="BT10" s="16"/>
      <c r="BU10" s="16">
        <v>0.42327317990366897</v>
      </c>
      <c r="BV10" s="16">
        <v>0.54235797837324196</v>
      </c>
      <c r="BW10" s="16"/>
      <c r="BX10" s="16">
        <v>0.57548342607344405</v>
      </c>
      <c r="BY10" s="16">
        <v>0.37170933287177499</v>
      </c>
      <c r="BZ10" s="16"/>
      <c r="CA10" s="16">
        <v>0.53041611030597702</v>
      </c>
      <c r="CB10" s="16">
        <v>0.31471976699603699</v>
      </c>
    </row>
    <row r="11" spans="2:80" x14ac:dyDescent="0.35">
      <c r="B11" s="24" t="s">
        <v>177</v>
      </c>
      <c r="C11" s="18">
        <v>0.23543689272170501</v>
      </c>
      <c r="D11" s="18">
        <v>7.4620057199459994E-2</v>
      </c>
      <c r="E11" s="18">
        <v>0.34852101244750999</v>
      </c>
      <c r="F11" s="18"/>
      <c r="G11" s="18">
        <v>0.43857470200601001</v>
      </c>
      <c r="H11" s="18">
        <v>0.154776892547037</v>
      </c>
      <c r="I11" s="18">
        <v>4.7818493922473601E-2</v>
      </c>
      <c r="J11" s="18"/>
      <c r="K11" s="18">
        <v>0.246119441396983</v>
      </c>
      <c r="L11" s="18">
        <v>0.195117565933278</v>
      </c>
      <c r="M11" s="18">
        <v>0.47486531350066802</v>
      </c>
      <c r="N11" s="18">
        <v>0.15164289464315001</v>
      </c>
      <c r="O11" s="18"/>
      <c r="P11" s="18">
        <v>0.28236187160169302</v>
      </c>
      <c r="Q11" s="18">
        <v>0</v>
      </c>
      <c r="R11" s="18">
        <v>0.321753632571327</v>
      </c>
      <c r="S11" s="18">
        <v>0.48302963847111802</v>
      </c>
      <c r="T11" s="18">
        <v>0.19455624613912201</v>
      </c>
      <c r="U11" s="18">
        <v>0.43019956499728601</v>
      </c>
      <c r="V11" s="18">
        <v>1</v>
      </c>
      <c r="W11" s="18">
        <v>0.18734944669699499</v>
      </c>
      <c r="X11" s="18">
        <v>4.6185040419398901E-2</v>
      </c>
      <c r="Y11" s="18">
        <v>0.26620648748463599</v>
      </c>
      <c r="Z11" s="18">
        <v>0.38873690297885299</v>
      </c>
      <c r="AA11" s="18">
        <v>0</v>
      </c>
      <c r="AB11" s="18"/>
      <c r="AC11" s="18">
        <v>0.178470283005737</v>
      </c>
      <c r="AD11" s="18">
        <v>0.259123534979179</v>
      </c>
      <c r="AE11" s="18">
        <v>7.4573598356372006E-2</v>
      </c>
      <c r="AF11" s="18">
        <v>0.21906954517175001</v>
      </c>
      <c r="AG11" s="18"/>
      <c r="AH11" s="18">
        <v>0.251658762193676</v>
      </c>
      <c r="AI11" s="18">
        <v>0.14864678776721599</v>
      </c>
      <c r="AJ11" s="18">
        <v>0.31173823800732198</v>
      </c>
      <c r="AK11" s="18">
        <v>0</v>
      </c>
      <c r="AL11" s="18"/>
      <c r="AM11" s="18">
        <v>0.28003394022317801</v>
      </c>
      <c r="AN11" s="18">
        <v>0.14480238582989999</v>
      </c>
      <c r="AO11" s="18">
        <v>0.18302308552313701</v>
      </c>
      <c r="AP11" s="18"/>
      <c r="AQ11" s="18">
        <v>0.21123728077982501</v>
      </c>
      <c r="AR11" s="18">
        <v>0.25513267223050901</v>
      </c>
      <c r="AS11" s="18">
        <v>0.180931842953824</v>
      </c>
      <c r="AT11" s="18">
        <v>0</v>
      </c>
      <c r="AU11" s="18">
        <v>0.30628178687457303</v>
      </c>
      <c r="AV11" s="18"/>
      <c r="AW11" s="18">
        <v>0</v>
      </c>
      <c r="AX11" s="18">
        <v>0.12460193784422199</v>
      </c>
      <c r="AY11" s="18">
        <v>0.12460193784422199</v>
      </c>
      <c r="AZ11" s="18">
        <v>0.183109060343738</v>
      </c>
      <c r="BA11" s="18">
        <v>0.53653705771763305</v>
      </c>
      <c r="BB11" s="18">
        <v>0</v>
      </c>
      <c r="BC11" s="18">
        <v>0</v>
      </c>
      <c r="BD11" s="18">
        <v>0</v>
      </c>
      <c r="BE11" s="18">
        <v>0.43705298735007903</v>
      </c>
      <c r="BF11" s="18"/>
      <c r="BG11" s="18">
        <v>0.20053505838944199</v>
      </c>
      <c r="BH11" s="18">
        <v>0.28973407849249899</v>
      </c>
      <c r="BI11" s="18">
        <v>0.36482436001484703</v>
      </c>
      <c r="BJ11" s="18">
        <v>9.5951870592021496E-2</v>
      </c>
      <c r="BK11" s="18">
        <v>0.158228904847831</v>
      </c>
      <c r="BL11" s="18">
        <v>0.34439640915009201</v>
      </c>
      <c r="BM11" s="18"/>
      <c r="BN11" s="18">
        <v>0.19068953468128</v>
      </c>
      <c r="BO11" s="18">
        <v>0.28268821335330901</v>
      </c>
      <c r="BP11" s="18">
        <v>0.44462988079014198</v>
      </c>
      <c r="BQ11" s="18">
        <v>0.16038157555184501</v>
      </c>
      <c r="BR11" s="18">
        <v>9.6711309967590198E-2</v>
      </c>
      <c r="BS11" s="18">
        <v>0.14985136030455401</v>
      </c>
      <c r="BT11" s="18"/>
      <c r="BU11" s="18">
        <v>0.28458164572120898</v>
      </c>
      <c r="BV11" s="18">
        <v>5.77081809968032E-2</v>
      </c>
      <c r="BW11" s="18"/>
      <c r="BX11" s="18">
        <v>9.9080215371964306E-2</v>
      </c>
      <c r="BY11" s="18">
        <v>0.31888079417745702</v>
      </c>
      <c r="BZ11" s="18"/>
      <c r="CA11" s="18">
        <v>0.21054041095120901</v>
      </c>
      <c r="CB11" s="18">
        <v>0.28613795424378102</v>
      </c>
    </row>
    <row r="12" spans="2:80" x14ac:dyDescent="0.35">
      <c r="B12" t="s">
        <v>382</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CB19"/>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389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ht="29" x14ac:dyDescent="0.35">
      <c r="B9" s="17" t="s">
        <v>384</v>
      </c>
      <c r="C9" s="16">
        <v>3.8676196793168E-2</v>
      </c>
      <c r="D9" s="16">
        <v>3.1187978715602901E-2</v>
      </c>
      <c r="E9" s="16">
        <v>4.5958229224316201E-2</v>
      </c>
      <c r="F9" s="16"/>
      <c r="G9" s="16">
        <v>3.7250670514331903E-2</v>
      </c>
      <c r="H9" s="16">
        <v>4.1612159150035598E-2</v>
      </c>
      <c r="I9" s="16">
        <v>3.7286047950156997E-2</v>
      </c>
      <c r="J9" s="16"/>
      <c r="K9" s="16">
        <v>4.1284183987429397E-2</v>
      </c>
      <c r="L9" s="16">
        <v>3.5147819101665499E-2</v>
      </c>
      <c r="M9" s="16">
        <v>1.3829815226410001E-2</v>
      </c>
      <c r="N9" s="16">
        <v>5.5291938230527901E-2</v>
      </c>
      <c r="O9" s="16"/>
      <c r="P9" s="16">
        <v>4.3480302070049402E-2</v>
      </c>
      <c r="Q9" s="16">
        <v>4.9587824384050003E-2</v>
      </c>
      <c r="R9" s="16">
        <v>5.8975199653025501E-2</v>
      </c>
      <c r="S9" s="16">
        <v>1.9983721970341501E-2</v>
      </c>
      <c r="T9" s="16">
        <v>4.09655784260426E-2</v>
      </c>
      <c r="U9" s="16">
        <v>4.9963085782126403E-2</v>
      </c>
      <c r="V9" s="16">
        <v>1.27284411408974E-2</v>
      </c>
      <c r="W9" s="16">
        <v>2.0483572912720498E-2</v>
      </c>
      <c r="X9" s="16">
        <v>6.0108177228241799E-2</v>
      </c>
      <c r="Y9" s="16">
        <v>1.99385133150678E-2</v>
      </c>
      <c r="Z9" s="16">
        <v>4.0136089686409498E-2</v>
      </c>
      <c r="AA9" s="16">
        <v>0</v>
      </c>
      <c r="AB9" s="16"/>
      <c r="AC9" s="16">
        <v>5.5429553863898903E-2</v>
      </c>
      <c r="AD9" s="16">
        <v>2.67769067479992E-2</v>
      </c>
      <c r="AE9" s="16">
        <v>3.4350596599555E-2</v>
      </c>
      <c r="AF9" s="16">
        <v>4.0756204348525303E-2</v>
      </c>
      <c r="AG9" s="16"/>
      <c r="AH9" s="16">
        <v>3.5392652971835303E-2</v>
      </c>
      <c r="AI9" s="16">
        <v>4.7056248922803197E-2</v>
      </c>
      <c r="AJ9" s="16">
        <v>2.9220508963674799E-2</v>
      </c>
      <c r="AK9" s="16">
        <v>3.91402683446571E-2</v>
      </c>
      <c r="AL9" s="16"/>
      <c r="AM9" s="16">
        <v>4.34304655780611E-2</v>
      </c>
      <c r="AN9" s="16">
        <v>3.2909613101592197E-2</v>
      </c>
      <c r="AO9" s="16">
        <v>4.0610929022943901E-2</v>
      </c>
      <c r="AP9" s="16"/>
      <c r="AQ9" s="16">
        <v>3.88248501398855E-2</v>
      </c>
      <c r="AR9" s="16">
        <v>4.01458698263219E-2</v>
      </c>
      <c r="AS9" s="16">
        <v>1.3794817813514999E-2</v>
      </c>
      <c r="AT9" s="16">
        <v>8.4502632915378906E-2</v>
      </c>
      <c r="AU9" s="16">
        <v>5.93698141740878E-2</v>
      </c>
      <c r="AV9" s="16"/>
      <c r="AW9" s="16">
        <v>2.6508755868901401E-2</v>
      </c>
      <c r="AX9" s="16">
        <v>3.7476514697202701E-2</v>
      </c>
      <c r="AY9" s="16">
        <v>3.7476514697202701E-2</v>
      </c>
      <c r="AZ9" s="16">
        <v>3.97373351478265E-2</v>
      </c>
      <c r="BA9" s="16">
        <v>2.0369139941426102E-2</v>
      </c>
      <c r="BB9" s="16">
        <v>0</v>
      </c>
      <c r="BC9" s="16">
        <v>0</v>
      </c>
      <c r="BD9" s="16">
        <v>3.9014135798286699E-2</v>
      </c>
      <c r="BE9" s="16">
        <v>0.38530581240158601</v>
      </c>
      <c r="BF9" s="16"/>
      <c r="BG9" s="16">
        <v>3.3579806585626898E-2</v>
      </c>
      <c r="BH9" s="16">
        <v>4.5624651594296399E-2</v>
      </c>
      <c r="BI9" s="16">
        <v>6.6964295852711297E-2</v>
      </c>
      <c r="BJ9" s="16">
        <v>1.76149524247366E-2</v>
      </c>
      <c r="BK9" s="16">
        <v>3.8367128716852397E-2</v>
      </c>
      <c r="BL9" s="16">
        <v>0.28127095293742899</v>
      </c>
      <c r="BM9" s="16"/>
      <c r="BN9" s="16">
        <v>6.5279240365575905E-2</v>
      </c>
      <c r="BO9" s="16">
        <v>3.7543282221413898E-2</v>
      </c>
      <c r="BP9" s="16">
        <v>2.3327136115260501E-2</v>
      </c>
      <c r="BQ9" s="16">
        <v>3.06620037962149E-2</v>
      </c>
      <c r="BR9" s="16">
        <v>3.2182346631471299E-2</v>
      </c>
      <c r="BS9" s="16">
        <v>5.5523666865218098E-2</v>
      </c>
      <c r="BT9" s="16"/>
      <c r="BU9" s="16">
        <v>4.1903701283698497E-2</v>
      </c>
      <c r="BV9" s="16">
        <v>3.1364614247295801E-2</v>
      </c>
      <c r="BW9" s="16"/>
      <c r="BX9" s="16">
        <v>4.21800115959588E-2</v>
      </c>
      <c r="BY9" s="16">
        <v>3.6189639350114697E-2</v>
      </c>
      <c r="BZ9" s="16"/>
      <c r="CA9" s="16">
        <v>5.9394695235194701E-2</v>
      </c>
      <c r="CB9" s="16">
        <v>1.7950876488526401E-2</v>
      </c>
    </row>
    <row r="10" spans="2:80" ht="29" x14ac:dyDescent="0.35">
      <c r="B10" s="17" t="s">
        <v>385</v>
      </c>
      <c r="C10" s="16">
        <v>7.9543535107630195E-2</v>
      </c>
      <c r="D10" s="16">
        <v>6.9590254771756996E-2</v>
      </c>
      <c r="E10" s="16">
        <v>8.9222755110489105E-2</v>
      </c>
      <c r="F10" s="16"/>
      <c r="G10" s="16">
        <v>0.101277539081674</v>
      </c>
      <c r="H10" s="16">
        <v>8.9889247274703904E-2</v>
      </c>
      <c r="I10" s="16">
        <v>6.3820540448406696E-2</v>
      </c>
      <c r="J10" s="16"/>
      <c r="K10" s="16">
        <v>8.0315438642288295E-2</v>
      </c>
      <c r="L10" s="16">
        <v>8.2880017038131998E-2</v>
      </c>
      <c r="M10" s="16">
        <v>6.5608688684433106E-2</v>
      </c>
      <c r="N10" s="16">
        <v>7.9142342965943899E-2</v>
      </c>
      <c r="O10" s="16"/>
      <c r="P10" s="16">
        <v>7.3469779188129206E-2</v>
      </c>
      <c r="Q10" s="16">
        <v>8.3847218320417902E-2</v>
      </c>
      <c r="R10" s="16">
        <v>0.106681041426068</v>
      </c>
      <c r="S10" s="16">
        <v>7.3823958136803702E-2</v>
      </c>
      <c r="T10" s="16">
        <v>6.8585961811512094E-2</v>
      </c>
      <c r="U10" s="16">
        <v>6.0786284618926503E-2</v>
      </c>
      <c r="V10" s="16">
        <v>3.4405121522807801E-2</v>
      </c>
      <c r="W10" s="16">
        <v>0.126917962698646</v>
      </c>
      <c r="X10" s="16">
        <v>0.11140123975308699</v>
      </c>
      <c r="Y10" s="16">
        <v>6.19391706315724E-2</v>
      </c>
      <c r="Z10" s="16">
        <v>9.6552730218327304E-2</v>
      </c>
      <c r="AA10" s="16">
        <v>8.1119976107764294E-2</v>
      </c>
      <c r="AB10" s="16"/>
      <c r="AC10" s="16">
        <v>8.1482487676752799E-2</v>
      </c>
      <c r="AD10" s="16">
        <v>6.6749067096705597E-2</v>
      </c>
      <c r="AE10" s="16">
        <v>8.6130892227438E-2</v>
      </c>
      <c r="AF10" s="16">
        <v>9.6507881977985599E-2</v>
      </c>
      <c r="AG10" s="16"/>
      <c r="AH10" s="16">
        <v>7.5064123167344995E-2</v>
      </c>
      <c r="AI10" s="16">
        <v>8.25068597535841E-2</v>
      </c>
      <c r="AJ10" s="16">
        <v>0.10001084863600899</v>
      </c>
      <c r="AK10" s="16">
        <v>0.12208577155464299</v>
      </c>
      <c r="AL10" s="16"/>
      <c r="AM10" s="16">
        <v>7.2829088941299303E-2</v>
      </c>
      <c r="AN10" s="16">
        <v>9.0156136756984903E-2</v>
      </c>
      <c r="AO10" s="16">
        <v>7.6013147171119497E-2</v>
      </c>
      <c r="AP10" s="16"/>
      <c r="AQ10" s="16">
        <v>7.6903066824115504E-2</v>
      </c>
      <c r="AR10" s="16">
        <v>9.5684624520622499E-2</v>
      </c>
      <c r="AS10" s="16">
        <v>7.6629210335100506E-2</v>
      </c>
      <c r="AT10" s="16">
        <v>4.2631222795356298E-2</v>
      </c>
      <c r="AU10" s="16">
        <v>8.6559722889935201E-2</v>
      </c>
      <c r="AV10" s="16"/>
      <c r="AW10" s="16">
        <v>3.89871813134295E-2</v>
      </c>
      <c r="AX10" s="16">
        <v>5.10243548023964E-2</v>
      </c>
      <c r="AY10" s="16">
        <v>5.10243548023964E-2</v>
      </c>
      <c r="AZ10" s="16">
        <v>8.3156691263647206E-2</v>
      </c>
      <c r="BA10" s="16">
        <v>0.117838400820917</v>
      </c>
      <c r="BB10" s="16">
        <v>5.3001764852203301E-2</v>
      </c>
      <c r="BC10" s="16">
        <v>0.163289436971257</v>
      </c>
      <c r="BD10" s="16">
        <v>0.115989417290249</v>
      </c>
      <c r="BE10" s="16">
        <v>0.17764120024833499</v>
      </c>
      <c r="BF10" s="16"/>
      <c r="BG10" s="16">
        <v>7.03765409268753E-2</v>
      </c>
      <c r="BH10" s="16">
        <v>9.0824732729654606E-2</v>
      </c>
      <c r="BI10" s="16">
        <v>8.9142109826717705E-2</v>
      </c>
      <c r="BJ10" s="16">
        <v>8.5234612793440398E-2</v>
      </c>
      <c r="BK10" s="16">
        <v>0.12688229708033999</v>
      </c>
      <c r="BL10" s="16">
        <v>8.55102466298122E-2</v>
      </c>
      <c r="BM10" s="16"/>
      <c r="BN10" s="16">
        <v>0.12035370693313401</v>
      </c>
      <c r="BO10" s="16">
        <v>7.8472916261999801E-2</v>
      </c>
      <c r="BP10" s="16">
        <v>0.11541174455874501</v>
      </c>
      <c r="BQ10" s="16">
        <v>5.9294846194243002E-2</v>
      </c>
      <c r="BR10" s="16">
        <v>5.9888880497443397E-2</v>
      </c>
      <c r="BS10" s="16">
        <v>6.7242455662641198E-2</v>
      </c>
      <c r="BT10" s="16"/>
      <c r="BU10" s="16">
        <v>8.0580687381536301E-2</v>
      </c>
      <c r="BV10" s="16">
        <v>7.7193972315215006E-2</v>
      </c>
      <c r="BW10" s="16"/>
      <c r="BX10" s="16">
        <v>6.7090042088402899E-2</v>
      </c>
      <c r="BY10" s="16">
        <v>8.8381423952185498E-2</v>
      </c>
      <c r="BZ10" s="16"/>
      <c r="CA10" s="16">
        <v>6.81210346349473E-2</v>
      </c>
      <c r="CB10" s="16">
        <v>9.0051654406650999E-2</v>
      </c>
    </row>
    <row r="11" spans="2:80" x14ac:dyDescent="0.35">
      <c r="B11" s="17" t="s">
        <v>386</v>
      </c>
      <c r="C11" s="16">
        <v>0.82882784878354498</v>
      </c>
      <c r="D11" s="16">
        <v>0.85026832667896401</v>
      </c>
      <c r="E11" s="16">
        <v>0.80797772746542795</v>
      </c>
      <c r="F11" s="16"/>
      <c r="G11" s="16">
        <v>0.81605838334762204</v>
      </c>
      <c r="H11" s="16">
        <v>0.80396249439585599</v>
      </c>
      <c r="I11" s="16">
        <v>0.85065118442381604</v>
      </c>
      <c r="J11" s="16"/>
      <c r="K11" s="16">
        <v>0.83882507851653798</v>
      </c>
      <c r="L11" s="16">
        <v>0.841143335891396</v>
      </c>
      <c r="M11" s="16">
        <v>0.85540090833898497</v>
      </c>
      <c r="N11" s="16">
        <v>0.78117875500756295</v>
      </c>
      <c r="O11" s="16"/>
      <c r="P11" s="16">
        <v>0.80134562645898599</v>
      </c>
      <c r="Q11" s="16">
        <v>0.85255945369466701</v>
      </c>
      <c r="R11" s="16">
        <v>0.77471439331217795</v>
      </c>
      <c r="S11" s="16">
        <v>0.84628318782575496</v>
      </c>
      <c r="T11" s="16">
        <v>0.83390572002267904</v>
      </c>
      <c r="U11" s="16">
        <v>0.84095983364833604</v>
      </c>
      <c r="V11" s="16">
        <v>0.92825185323582504</v>
      </c>
      <c r="W11" s="16">
        <v>0.79246279852754198</v>
      </c>
      <c r="X11" s="16">
        <v>0.77810229994769997</v>
      </c>
      <c r="Y11" s="16">
        <v>0.84165708875843104</v>
      </c>
      <c r="Z11" s="16">
        <v>0.82462163408162603</v>
      </c>
      <c r="AA11" s="16">
        <v>0.83618097307956796</v>
      </c>
      <c r="AB11" s="16"/>
      <c r="AC11" s="16">
        <v>0.80649020700810903</v>
      </c>
      <c r="AD11" s="16">
        <v>0.86720549558888504</v>
      </c>
      <c r="AE11" s="16">
        <v>0.81338930086307504</v>
      </c>
      <c r="AF11" s="16">
        <v>0.82010527266850097</v>
      </c>
      <c r="AG11" s="16"/>
      <c r="AH11" s="16">
        <v>0.83139243292198906</v>
      </c>
      <c r="AI11" s="16">
        <v>0.82874448043611704</v>
      </c>
      <c r="AJ11" s="16">
        <v>0.81945158557747699</v>
      </c>
      <c r="AK11" s="16">
        <v>0.79963369175604204</v>
      </c>
      <c r="AL11" s="16"/>
      <c r="AM11" s="16">
        <v>0.82339970686963104</v>
      </c>
      <c r="AN11" s="16">
        <v>0.834451150614134</v>
      </c>
      <c r="AO11" s="16">
        <v>0.83742701256503804</v>
      </c>
      <c r="AP11" s="16"/>
      <c r="AQ11" s="16">
        <v>0.83771450480338505</v>
      </c>
      <c r="AR11" s="16">
        <v>0.81688331895736599</v>
      </c>
      <c r="AS11" s="16">
        <v>0.86403582739484996</v>
      </c>
      <c r="AT11" s="16">
        <v>0.72809189098202498</v>
      </c>
      <c r="AU11" s="16">
        <v>0.76382920885051298</v>
      </c>
      <c r="AV11" s="16"/>
      <c r="AW11" s="16">
        <v>0.85020620890238696</v>
      </c>
      <c r="AX11" s="16">
        <v>0.87570683309825104</v>
      </c>
      <c r="AY11" s="16">
        <v>0.87570683309825104</v>
      </c>
      <c r="AZ11" s="16">
        <v>0.82014675498065903</v>
      </c>
      <c r="BA11" s="16">
        <v>0.82353430863678401</v>
      </c>
      <c r="BB11" s="16">
        <v>0.89581701748295295</v>
      </c>
      <c r="BC11" s="16">
        <v>0.71633496300653798</v>
      </c>
      <c r="BD11" s="16">
        <v>0.719795622959291</v>
      </c>
      <c r="BE11" s="16">
        <v>0.35374171441324498</v>
      </c>
      <c r="BF11" s="16"/>
      <c r="BG11" s="16">
        <v>0.846536394420497</v>
      </c>
      <c r="BH11" s="16">
        <v>0.805654320394108</v>
      </c>
      <c r="BI11" s="16">
        <v>0.78317436123489503</v>
      </c>
      <c r="BJ11" s="16">
        <v>0.82724930694446197</v>
      </c>
      <c r="BK11" s="16">
        <v>0.80635973414471496</v>
      </c>
      <c r="BL11" s="16">
        <v>0.63321880043275902</v>
      </c>
      <c r="BM11" s="16"/>
      <c r="BN11" s="16">
        <v>0.74685732775445801</v>
      </c>
      <c r="BO11" s="16">
        <v>0.83831191965887197</v>
      </c>
      <c r="BP11" s="16">
        <v>0.77102344951359503</v>
      </c>
      <c r="BQ11" s="16">
        <v>0.850140759344162</v>
      </c>
      <c r="BR11" s="16">
        <v>0.86862226924729902</v>
      </c>
      <c r="BS11" s="16">
        <v>0.85790837441109502</v>
      </c>
      <c r="BT11" s="16"/>
      <c r="BU11" s="16">
        <v>0.82733103059065705</v>
      </c>
      <c r="BV11" s="16">
        <v>0.83221873787620904</v>
      </c>
      <c r="BW11" s="16"/>
      <c r="BX11" s="16">
        <v>0.84503108044432795</v>
      </c>
      <c r="BY11" s="16">
        <v>0.81732887736087001</v>
      </c>
      <c r="BZ11" s="16"/>
      <c r="CA11" s="16">
        <v>0.81529896223645104</v>
      </c>
      <c r="CB11" s="16">
        <v>0.84796876704936297</v>
      </c>
    </row>
    <row r="12" spans="2:80" ht="29" x14ac:dyDescent="0.35">
      <c r="B12" s="17" t="s">
        <v>387</v>
      </c>
      <c r="C12" s="16">
        <v>1.83142417816206E-2</v>
      </c>
      <c r="D12" s="16">
        <v>1.50679915442051E-2</v>
      </c>
      <c r="E12" s="16">
        <v>2.1471107575808099E-2</v>
      </c>
      <c r="F12" s="16"/>
      <c r="G12" s="16">
        <v>1.3942427623828199E-2</v>
      </c>
      <c r="H12" s="16">
        <v>2.21204971667033E-2</v>
      </c>
      <c r="I12" s="16">
        <v>1.75329681189457E-2</v>
      </c>
      <c r="J12" s="16"/>
      <c r="K12" s="16">
        <v>1.9238716500233601E-2</v>
      </c>
      <c r="L12" s="16">
        <v>1.4511125586037401E-2</v>
      </c>
      <c r="M12" s="16">
        <v>1.43777048149133E-2</v>
      </c>
      <c r="N12" s="16">
        <v>2.4598050544638799E-2</v>
      </c>
      <c r="O12" s="16"/>
      <c r="P12" s="16">
        <v>2.80702549959987E-2</v>
      </c>
      <c r="Q12" s="16">
        <v>7.3412288843193504E-3</v>
      </c>
      <c r="R12" s="16">
        <v>2.4271691349566901E-2</v>
      </c>
      <c r="S12" s="16">
        <v>9.8198554066328998E-3</v>
      </c>
      <c r="T12" s="16">
        <v>1.27934745719895E-2</v>
      </c>
      <c r="U12" s="16">
        <v>3.6190938617285798E-2</v>
      </c>
      <c r="V12" s="16">
        <v>1.3102798998703201E-2</v>
      </c>
      <c r="W12" s="16">
        <v>3.9652092948370403E-2</v>
      </c>
      <c r="X12" s="16">
        <v>1.7387009403589102E-2</v>
      </c>
      <c r="Y12" s="16">
        <v>2.1054545283285798E-2</v>
      </c>
      <c r="Z12" s="16">
        <v>0</v>
      </c>
      <c r="AA12" s="16">
        <v>0</v>
      </c>
      <c r="AB12" s="16"/>
      <c r="AC12" s="16">
        <v>2.8860975163988799E-2</v>
      </c>
      <c r="AD12" s="16">
        <v>1.0071100314533499E-2</v>
      </c>
      <c r="AE12" s="16">
        <v>3.4174457116037497E-2</v>
      </c>
      <c r="AF12" s="16">
        <v>1.6812568390470899E-2</v>
      </c>
      <c r="AG12" s="16"/>
      <c r="AH12" s="16">
        <v>1.9178099485288501E-2</v>
      </c>
      <c r="AI12" s="16">
        <v>1.7901144340377099E-2</v>
      </c>
      <c r="AJ12" s="16">
        <v>2.3046870545038699E-2</v>
      </c>
      <c r="AK12" s="16">
        <v>0</v>
      </c>
      <c r="AL12" s="16"/>
      <c r="AM12" s="16">
        <v>2.0171408312693699E-2</v>
      </c>
      <c r="AN12" s="16">
        <v>1.91913473603628E-2</v>
      </c>
      <c r="AO12" s="16">
        <v>0</v>
      </c>
      <c r="AP12" s="16"/>
      <c r="AQ12" s="16">
        <v>1.7706034053350798E-2</v>
      </c>
      <c r="AR12" s="16">
        <v>1.6999589297680501E-2</v>
      </c>
      <c r="AS12" s="16">
        <v>2.1023886352255501E-2</v>
      </c>
      <c r="AT12" s="16">
        <v>9.2764373238462594E-2</v>
      </c>
      <c r="AU12" s="16">
        <v>2.60426608682571E-2</v>
      </c>
      <c r="AV12" s="16"/>
      <c r="AW12" s="16">
        <v>1.34297265340986E-2</v>
      </c>
      <c r="AX12" s="16">
        <v>1.52003806156948E-2</v>
      </c>
      <c r="AY12" s="16">
        <v>1.52003806156948E-2</v>
      </c>
      <c r="AZ12" s="16">
        <v>1.9157370670447201E-2</v>
      </c>
      <c r="BA12" s="16">
        <v>7.8299807242520909E-3</v>
      </c>
      <c r="BB12" s="16">
        <v>5.1181217664843397E-2</v>
      </c>
      <c r="BC12" s="16">
        <v>5.1482217450196301E-2</v>
      </c>
      <c r="BD12" s="16">
        <v>3.36205911607542E-2</v>
      </c>
      <c r="BE12" s="16">
        <v>0</v>
      </c>
      <c r="BF12" s="16"/>
      <c r="BG12" s="16">
        <v>1.70121066839743E-2</v>
      </c>
      <c r="BH12" s="16">
        <v>1.59227765247844E-2</v>
      </c>
      <c r="BI12" s="16">
        <v>4.3631720317300997E-2</v>
      </c>
      <c r="BJ12" s="16">
        <v>2.6218618719387601E-2</v>
      </c>
      <c r="BK12" s="16">
        <v>1.3681463161307399E-2</v>
      </c>
      <c r="BL12" s="16">
        <v>0</v>
      </c>
      <c r="BM12" s="16"/>
      <c r="BN12" s="16">
        <v>3.3319688544583698E-2</v>
      </c>
      <c r="BO12" s="16">
        <v>1.7119000194900501E-2</v>
      </c>
      <c r="BP12" s="16">
        <v>1.0452685042584901E-2</v>
      </c>
      <c r="BQ12" s="16">
        <v>2.2013298332290099E-2</v>
      </c>
      <c r="BR12" s="16">
        <v>1.40139142884762E-2</v>
      </c>
      <c r="BS12" s="16">
        <v>0</v>
      </c>
      <c r="BT12" s="16"/>
      <c r="BU12" s="16">
        <v>1.89028167577317E-2</v>
      </c>
      <c r="BV12" s="16">
        <v>1.6980885148067601E-2</v>
      </c>
      <c r="BW12" s="16"/>
      <c r="BX12" s="16">
        <v>1.49046757528804E-2</v>
      </c>
      <c r="BY12" s="16">
        <v>2.07339135575355E-2</v>
      </c>
      <c r="BZ12" s="16"/>
      <c r="CA12" s="16">
        <v>2.1433408555772099E-2</v>
      </c>
      <c r="CB12" s="16">
        <v>1.5781841732716701E-2</v>
      </c>
    </row>
    <row r="13" spans="2:80" ht="29" x14ac:dyDescent="0.35">
      <c r="B13" s="17" t="s">
        <v>388</v>
      </c>
      <c r="C13" s="16">
        <v>1.9054025614535799E-2</v>
      </c>
      <c r="D13" s="16">
        <v>1.9658355331718998E-2</v>
      </c>
      <c r="E13" s="16">
        <v>1.8466335919330501E-2</v>
      </c>
      <c r="F13" s="16"/>
      <c r="G13" s="16">
        <v>1.6686534157498999E-2</v>
      </c>
      <c r="H13" s="16">
        <v>2.62272411978361E-2</v>
      </c>
      <c r="I13" s="16">
        <v>1.5206359118892499E-2</v>
      </c>
      <c r="J13" s="16"/>
      <c r="K13" s="16">
        <v>1.34571658471975E-2</v>
      </c>
      <c r="L13" s="16">
        <v>1.0357948219229699E-2</v>
      </c>
      <c r="M13" s="16">
        <v>2.9889480228585799E-2</v>
      </c>
      <c r="N13" s="16">
        <v>3.3377717747728297E-2</v>
      </c>
      <c r="O13" s="16"/>
      <c r="P13" s="16">
        <v>1.7081871995312099E-2</v>
      </c>
      <c r="Q13" s="16">
        <v>6.6642747165459697E-3</v>
      </c>
      <c r="R13" s="16">
        <v>2.3857204165964801E-2</v>
      </c>
      <c r="S13" s="16">
        <v>3.0507012238049101E-2</v>
      </c>
      <c r="T13" s="16">
        <v>1.52319915494506E-2</v>
      </c>
      <c r="U13" s="16">
        <v>1.20998573333253E-2</v>
      </c>
      <c r="V13" s="16">
        <v>1.1511785101766399E-2</v>
      </c>
      <c r="W13" s="16">
        <v>2.0483572912720498E-2</v>
      </c>
      <c r="X13" s="16">
        <v>1.6246643802990301E-2</v>
      </c>
      <c r="Y13" s="16">
        <v>2.20930695728003E-2</v>
      </c>
      <c r="Z13" s="16">
        <v>1.9999905888964501E-2</v>
      </c>
      <c r="AA13" s="16">
        <v>8.2699050812667693E-2</v>
      </c>
      <c r="AB13" s="16"/>
      <c r="AC13" s="16">
        <v>1.2648032265365001E-2</v>
      </c>
      <c r="AD13" s="16">
        <v>1.93791995482386E-2</v>
      </c>
      <c r="AE13" s="16">
        <v>3.1954753193894299E-2</v>
      </c>
      <c r="AF13" s="16">
        <v>1.21113575171673E-2</v>
      </c>
      <c r="AG13" s="16"/>
      <c r="AH13" s="16">
        <v>2.2606315850250101E-2</v>
      </c>
      <c r="AI13" s="16">
        <v>1.52816612648672E-2</v>
      </c>
      <c r="AJ13" s="16">
        <v>1.02799336745104E-2</v>
      </c>
      <c r="AK13" s="16">
        <v>3.91402683446571E-2</v>
      </c>
      <c r="AL13" s="16"/>
      <c r="AM13" s="16">
        <v>2.27028651960519E-2</v>
      </c>
      <c r="AN13" s="16">
        <v>1.3392136323672499E-2</v>
      </c>
      <c r="AO13" s="16">
        <v>2.7057715254345398E-2</v>
      </c>
      <c r="AP13" s="16"/>
      <c r="AQ13" s="16">
        <v>1.5008046327371001E-2</v>
      </c>
      <c r="AR13" s="16">
        <v>2.1664828159451199E-2</v>
      </c>
      <c r="AS13" s="16">
        <v>1.0148849180750199E-2</v>
      </c>
      <c r="AT13" s="16">
        <v>5.2009880068776798E-2</v>
      </c>
      <c r="AU13" s="16">
        <v>1.07447516729947E-2</v>
      </c>
      <c r="AV13" s="16"/>
      <c r="AW13" s="16">
        <v>4.2999674017816403E-2</v>
      </c>
      <c r="AX13" s="16">
        <v>7.7887992565664303E-3</v>
      </c>
      <c r="AY13" s="16">
        <v>7.7887992565664303E-3</v>
      </c>
      <c r="AZ13" s="16">
        <v>2.1328909572849799E-2</v>
      </c>
      <c r="BA13" s="16">
        <v>2.3585196418862499E-2</v>
      </c>
      <c r="BB13" s="16">
        <v>0</v>
      </c>
      <c r="BC13" s="16">
        <v>0</v>
      </c>
      <c r="BD13" s="16">
        <v>5.4283119770330297E-2</v>
      </c>
      <c r="BE13" s="16">
        <v>0</v>
      </c>
      <c r="BF13" s="16"/>
      <c r="BG13" s="16">
        <v>1.65484846855465E-2</v>
      </c>
      <c r="BH13" s="16">
        <v>2.0511095930381602E-2</v>
      </c>
      <c r="BI13" s="16">
        <v>0</v>
      </c>
      <c r="BJ13" s="16">
        <v>4.3682509117974E-2</v>
      </c>
      <c r="BK13" s="16">
        <v>1.4709376896785699E-2</v>
      </c>
      <c r="BL13" s="16">
        <v>0</v>
      </c>
      <c r="BM13" s="16"/>
      <c r="BN13" s="16">
        <v>1.5606070195569101E-2</v>
      </c>
      <c r="BO13" s="16">
        <v>1.1541518485041801E-2</v>
      </c>
      <c r="BP13" s="16">
        <v>4.94569249703092E-2</v>
      </c>
      <c r="BQ13" s="16">
        <v>2.6546458820078798E-2</v>
      </c>
      <c r="BR13" s="16">
        <v>1.21425294162737E-2</v>
      </c>
      <c r="BS13" s="16">
        <v>1.9325503061045399E-2</v>
      </c>
      <c r="BT13" s="16"/>
      <c r="BU13" s="16">
        <v>1.88326919976292E-2</v>
      </c>
      <c r="BV13" s="16">
        <v>1.9555434370104201E-2</v>
      </c>
      <c r="BW13" s="16"/>
      <c r="BX13" s="16">
        <v>1.49804701448201E-2</v>
      </c>
      <c r="BY13" s="16">
        <v>2.1944911760927999E-2</v>
      </c>
      <c r="BZ13" s="16"/>
      <c r="CA13" s="16">
        <v>2.09137822179211E-2</v>
      </c>
      <c r="CB13" s="16">
        <v>1.56042883876478E-2</v>
      </c>
    </row>
    <row r="14" spans="2:80" x14ac:dyDescent="0.35">
      <c r="B14" s="17" t="s">
        <v>98</v>
      </c>
      <c r="C14" s="18">
        <v>1.5584151919500199E-2</v>
      </c>
      <c r="D14" s="18">
        <v>1.4227092957752201E-2</v>
      </c>
      <c r="E14" s="18">
        <v>1.6903844704628301E-2</v>
      </c>
      <c r="F14" s="18"/>
      <c r="G14" s="18">
        <v>1.4784445275044701E-2</v>
      </c>
      <c r="H14" s="18">
        <v>1.6188360814865101E-2</v>
      </c>
      <c r="I14" s="18">
        <v>1.55028999397815E-2</v>
      </c>
      <c r="J14" s="18"/>
      <c r="K14" s="18">
        <v>6.8794165063134002E-3</v>
      </c>
      <c r="L14" s="18">
        <v>1.5959754163539699E-2</v>
      </c>
      <c r="M14" s="18">
        <v>2.0893402706672601E-2</v>
      </c>
      <c r="N14" s="18">
        <v>2.64111955035982E-2</v>
      </c>
      <c r="O14" s="18"/>
      <c r="P14" s="18">
        <v>3.6552165291524101E-2</v>
      </c>
      <c r="Q14" s="18">
        <v>0</v>
      </c>
      <c r="R14" s="18">
        <v>1.1500470093196999E-2</v>
      </c>
      <c r="S14" s="18">
        <v>1.95822644224177E-2</v>
      </c>
      <c r="T14" s="18">
        <v>2.8517273618326101E-2</v>
      </c>
      <c r="U14" s="18">
        <v>0</v>
      </c>
      <c r="V14" s="18">
        <v>0</v>
      </c>
      <c r="W14" s="18">
        <v>0</v>
      </c>
      <c r="X14" s="18">
        <v>1.6754629864391399E-2</v>
      </c>
      <c r="Y14" s="18">
        <v>3.33176124388425E-2</v>
      </c>
      <c r="Z14" s="18">
        <v>1.8689640124672599E-2</v>
      </c>
      <c r="AA14" s="18">
        <v>0</v>
      </c>
      <c r="AB14" s="18"/>
      <c r="AC14" s="18">
        <v>1.50887440218856E-2</v>
      </c>
      <c r="AD14" s="18">
        <v>9.8182307036380496E-3</v>
      </c>
      <c r="AE14" s="18">
        <v>0</v>
      </c>
      <c r="AF14" s="18">
        <v>1.37067150973495E-2</v>
      </c>
      <c r="AG14" s="18"/>
      <c r="AH14" s="18">
        <v>1.6366375603291999E-2</v>
      </c>
      <c r="AI14" s="18">
        <v>8.5096052822508407E-3</v>
      </c>
      <c r="AJ14" s="18">
        <v>1.7990252603290201E-2</v>
      </c>
      <c r="AK14" s="18">
        <v>0</v>
      </c>
      <c r="AL14" s="18"/>
      <c r="AM14" s="18">
        <v>1.74664651022629E-2</v>
      </c>
      <c r="AN14" s="18">
        <v>9.8996158432536896E-3</v>
      </c>
      <c r="AO14" s="18">
        <v>1.8891195986552901E-2</v>
      </c>
      <c r="AP14" s="18"/>
      <c r="AQ14" s="18">
        <v>1.38434978518923E-2</v>
      </c>
      <c r="AR14" s="18">
        <v>8.6217692385576594E-3</v>
      </c>
      <c r="AS14" s="18">
        <v>1.43674089235285E-2</v>
      </c>
      <c r="AT14" s="18">
        <v>0</v>
      </c>
      <c r="AU14" s="18">
        <v>5.3453841544212503E-2</v>
      </c>
      <c r="AV14" s="18"/>
      <c r="AW14" s="18">
        <v>2.7868453363367299E-2</v>
      </c>
      <c r="AX14" s="18">
        <v>1.2803117529889E-2</v>
      </c>
      <c r="AY14" s="18">
        <v>1.2803117529889E-2</v>
      </c>
      <c r="AZ14" s="18">
        <v>1.6472938364570401E-2</v>
      </c>
      <c r="BA14" s="18">
        <v>6.8429734577578798E-3</v>
      </c>
      <c r="BB14" s="18">
        <v>0</v>
      </c>
      <c r="BC14" s="18">
        <v>6.8893382572009096E-2</v>
      </c>
      <c r="BD14" s="18">
        <v>3.7297113021089297E-2</v>
      </c>
      <c r="BE14" s="18">
        <v>8.3311272936834102E-2</v>
      </c>
      <c r="BF14" s="18"/>
      <c r="BG14" s="18">
        <v>1.59466666974802E-2</v>
      </c>
      <c r="BH14" s="18">
        <v>2.14624228267754E-2</v>
      </c>
      <c r="BI14" s="18">
        <v>1.70875127683748E-2</v>
      </c>
      <c r="BJ14" s="18">
        <v>0</v>
      </c>
      <c r="BK14" s="18">
        <v>0</v>
      </c>
      <c r="BL14" s="18">
        <v>0</v>
      </c>
      <c r="BM14" s="18"/>
      <c r="BN14" s="18">
        <v>1.8583966206679101E-2</v>
      </c>
      <c r="BO14" s="18">
        <v>1.7011363177772201E-2</v>
      </c>
      <c r="BP14" s="18">
        <v>3.0328059799505099E-2</v>
      </c>
      <c r="BQ14" s="18">
        <v>1.1342633513010901E-2</v>
      </c>
      <c r="BR14" s="18">
        <v>1.3150059919036399E-2</v>
      </c>
      <c r="BS14" s="18">
        <v>0</v>
      </c>
      <c r="BT14" s="18"/>
      <c r="BU14" s="18">
        <v>1.2449071988747199E-2</v>
      </c>
      <c r="BV14" s="18">
        <v>2.26863560431078E-2</v>
      </c>
      <c r="BW14" s="18"/>
      <c r="BX14" s="18">
        <v>1.58137199736097E-2</v>
      </c>
      <c r="BY14" s="18">
        <v>1.5421234018366099E-2</v>
      </c>
      <c r="BZ14" s="18"/>
      <c r="CA14" s="18">
        <v>1.4838117119713499E-2</v>
      </c>
      <c r="CB14" s="18">
        <v>1.26425719350951E-2</v>
      </c>
    </row>
    <row r="15" spans="2:80" x14ac:dyDescent="0.35">
      <c r="B15" s="15"/>
    </row>
    <row r="16" spans="2:80" x14ac:dyDescent="0.35">
      <c r="B16" t="s">
        <v>101</v>
      </c>
    </row>
    <row r="17" spans="2:2" x14ac:dyDescent="0.35">
      <c r="B17" t="s">
        <v>102</v>
      </c>
    </row>
    <row r="19" spans="2:2" x14ac:dyDescent="0.35">
      <c r="B19"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CB16"/>
  <sheetViews>
    <sheetView showGridLines="0" topLeftCell="A6" workbookViewId="0">
      <pane xSplit="2" topLeftCell="C1" activePane="topRight" state="frozen"/>
      <selection pane="topRight" activeCell="C8" sqref="C8"/>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390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906</v>
      </c>
      <c r="D7" s="10">
        <v>462</v>
      </c>
      <c r="E7" s="10">
        <v>444</v>
      </c>
      <c r="F7" s="10"/>
      <c r="G7" s="10">
        <v>167</v>
      </c>
      <c r="H7" s="10">
        <v>306</v>
      </c>
      <c r="I7" s="10">
        <v>433</v>
      </c>
      <c r="J7" s="10"/>
      <c r="K7" s="10">
        <v>322</v>
      </c>
      <c r="L7" s="10">
        <v>267</v>
      </c>
      <c r="M7" s="10">
        <v>128</v>
      </c>
      <c r="N7" s="10">
        <v>186</v>
      </c>
      <c r="O7" s="10"/>
      <c r="P7" s="10">
        <v>94</v>
      </c>
      <c r="Q7" s="10">
        <v>132</v>
      </c>
      <c r="R7" s="10">
        <v>78</v>
      </c>
      <c r="S7" s="10">
        <v>90</v>
      </c>
      <c r="T7" s="10">
        <v>62</v>
      </c>
      <c r="U7" s="10">
        <v>73</v>
      </c>
      <c r="V7" s="10">
        <v>81</v>
      </c>
      <c r="W7" s="10">
        <v>43</v>
      </c>
      <c r="X7" s="10">
        <v>101</v>
      </c>
      <c r="Y7" s="10">
        <v>83</v>
      </c>
      <c r="Z7" s="10">
        <v>46</v>
      </c>
      <c r="AA7" s="10">
        <v>23</v>
      </c>
      <c r="AB7" s="10"/>
      <c r="AC7" s="10">
        <v>202</v>
      </c>
      <c r="AD7" s="10">
        <v>344</v>
      </c>
      <c r="AE7" s="10">
        <v>143</v>
      </c>
      <c r="AF7" s="10">
        <v>145</v>
      </c>
      <c r="AG7" s="10"/>
      <c r="AH7" s="10">
        <v>526</v>
      </c>
      <c r="AI7" s="10">
        <v>232</v>
      </c>
      <c r="AJ7" s="10">
        <v>103</v>
      </c>
      <c r="AK7" s="10">
        <v>21</v>
      </c>
      <c r="AL7" s="10"/>
      <c r="AM7" s="10">
        <v>456</v>
      </c>
      <c r="AN7" s="10">
        <v>386</v>
      </c>
      <c r="AO7" s="10">
        <v>57</v>
      </c>
      <c r="AP7" s="10"/>
      <c r="AQ7" s="10">
        <v>453</v>
      </c>
      <c r="AR7" s="10">
        <v>192</v>
      </c>
      <c r="AS7" s="10">
        <v>80</v>
      </c>
      <c r="AT7" s="10">
        <v>18</v>
      </c>
      <c r="AU7" s="10">
        <v>73</v>
      </c>
      <c r="AV7" s="10"/>
      <c r="AW7" s="10">
        <v>64</v>
      </c>
      <c r="AX7" s="10">
        <v>245</v>
      </c>
      <c r="AY7" s="10">
        <v>245</v>
      </c>
      <c r="AZ7" s="10">
        <v>221</v>
      </c>
      <c r="BA7" s="10">
        <v>124</v>
      </c>
      <c r="BB7" s="10">
        <v>18</v>
      </c>
      <c r="BC7" s="10">
        <v>15</v>
      </c>
      <c r="BD7" s="10">
        <v>28</v>
      </c>
      <c r="BE7" s="10" t="s">
        <v>136</v>
      </c>
      <c r="BF7" s="10"/>
      <c r="BG7" s="10">
        <v>598</v>
      </c>
      <c r="BH7" s="10">
        <v>136</v>
      </c>
      <c r="BI7" s="10">
        <v>36</v>
      </c>
      <c r="BJ7" s="10">
        <v>59</v>
      </c>
      <c r="BK7" s="10">
        <v>69</v>
      </c>
      <c r="BL7" s="10">
        <v>4</v>
      </c>
      <c r="BM7" s="10"/>
      <c r="BN7" s="10">
        <v>106</v>
      </c>
      <c r="BO7" s="10">
        <v>322</v>
      </c>
      <c r="BP7" s="10">
        <v>76</v>
      </c>
      <c r="BQ7" s="10">
        <v>207</v>
      </c>
      <c r="BR7" s="10">
        <v>142</v>
      </c>
      <c r="BS7" s="10">
        <v>51</v>
      </c>
      <c r="BT7" s="10"/>
      <c r="BU7" s="10">
        <v>616</v>
      </c>
      <c r="BV7" s="10">
        <v>290</v>
      </c>
      <c r="BW7" s="10"/>
      <c r="BX7" s="10">
        <v>370</v>
      </c>
      <c r="BY7" s="10">
        <v>536</v>
      </c>
      <c r="BZ7" s="10"/>
      <c r="CA7" s="10">
        <v>421</v>
      </c>
      <c r="CB7" s="10">
        <v>474</v>
      </c>
    </row>
    <row r="8" spans="2:80" ht="30" customHeight="1" x14ac:dyDescent="0.35">
      <c r="B8" s="11" t="s">
        <v>20</v>
      </c>
      <c r="C8" s="11">
        <v>908</v>
      </c>
      <c r="D8" s="11">
        <v>456</v>
      </c>
      <c r="E8" s="11">
        <v>452</v>
      </c>
      <c r="F8" s="11"/>
      <c r="G8" s="11">
        <v>159</v>
      </c>
      <c r="H8" s="11">
        <v>291</v>
      </c>
      <c r="I8" s="11">
        <v>458</v>
      </c>
      <c r="J8" s="11"/>
      <c r="K8" s="11">
        <v>322</v>
      </c>
      <c r="L8" s="11">
        <v>267</v>
      </c>
      <c r="M8" s="11">
        <v>126</v>
      </c>
      <c r="N8" s="11">
        <v>190</v>
      </c>
      <c r="O8" s="11"/>
      <c r="P8" s="11">
        <v>124</v>
      </c>
      <c r="Q8" s="11">
        <v>122</v>
      </c>
      <c r="R8" s="11">
        <v>75</v>
      </c>
      <c r="S8" s="11">
        <v>84</v>
      </c>
      <c r="T8" s="11">
        <v>61</v>
      </c>
      <c r="U8" s="11">
        <v>83</v>
      </c>
      <c r="V8" s="11">
        <v>77</v>
      </c>
      <c r="W8" s="11">
        <v>36</v>
      </c>
      <c r="X8" s="11">
        <v>93</v>
      </c>
      <c r="Y8" s="11">
        <v>81</v>
      </c>
      <c r="Z8" s="11">
        <v>45</v>
      </c>
      <c r="AA8" s="11">
        <v>29</v>
      </c>
      <c r="AB8" s="11"/>
      <c r="AC8" s="11">
        <v>204</v>
      </c>
      <c r="AD8" s="11">
        <v>344</v>
      </c>
      <c r="AE8" s="11">
        <v>141</v>
      </c>
      <c r="AF8" s="11">
        <v>146</v>
      </c>
      <c r="AG8" s="11"/>
      <c r="AH8" s="11">
        <v>531</v>
      </c>
      <c r="AI8" s="11">
        <v>230</v>
      </c>
      <c r="AJ8" s="11">
        <v>102</v>
      </c>
      <c r="AK8" s="11">
        <v>21</v>
      </c>
      <c r="AL8" s="11"/>
      <c r="AM8" s="11">
        <v>464</v>
      </c>
      <c r="AN8" s="11">
        <v>381</v>
      </c>
      <c r="AO8" s="11">
        <v>56</v>
      </c>
      <c r="AP8" s="11"/>
      <c r="AQ8" s="11">
        <v>458</v>
      </c>
      <c r="AR8" s="11">
        <v>187</v>
      </c>
      <c r="AS8" s="11">
        <v>80</v>
      </c>
      <c r="AT8" s="11">
        <v>18</v>
      </c>
      <c r="AU8" s="11">
        <v>73</v>
      </c>
      <c r="AV8" s="11"/>
      <c r="AW8" s="11">
        <v>69</v>
      </c>
      <c r="AX8" s="11">
        <v>256</v>
      </c>
      <c r="AY8" s="11">
        <v>256</v>
      </c>
      <c r="AZ8" s="11">
        <v>215</v>
      </c>
      <c r="BA8" s="11">
        <v>120</v>
      </c>
      <c r="BB8" s="11">
        <v>17</v>
      </c>
      <c r="BC8" s="11">
        <v>15</v>
      </c>
      <c r="BD8" s="11">
        <v>28</v>
      </c>
      <c r="BE8" s="11" t="s">
        <v>136</v>
      </c>
      <c r="BF8" s="11"/>
      <c r="BG8" s="11">
        <v>599</v>
      </c>
      <c r="BH8" s="11">
        <v>135</v>
      </c>
      <c r="BI8" s="11">
        <v>37</v>
      </c>
      <c r="BJ8" s="11">
        <v>61</v>
      </c>
      <c r="BK8" s="11">
        <v>68</v>
      </c>
      <c r="BL8" s="11">
        <v>4</v>
      </c>
      <c r="BM8" s="11"/>
      <c r="BN8" s="11">
        <v>116</v>
      </c>
      <c r="BO8" s="11">
        <v>328</v>
      </c>
      <c r="BP8" s="11">
        <v>74</v>
      </c>
      <c r="BQ8" s="11">
        <v>201</v>
      </c>
      <c r="BR8" s="11">
        <v>138</v>
      </c>
      <c r="BS8" s="11">
        <v>50</v>
      </c>
      <c r="BT8" s="11"/>
      <c r="BU8" s="11">
        <v>621</v>
      </c>
      <c r="BV8" s="11">
        <v>288</v>
      </c>
      <c r="BW8" s="11"/>
      <c r="BX8" s="11">
        <v>380</v>
      </c>
      <c r="BY8" s="11">
        <v>529</v>
      </c>
      <c r="BZ8" s="11"/>
      <c r="CA8" s="11">
        <v>424</v>
      </c>
      <c r="CB8" s="11">
        <v>473</v>
      </c>
    </row>
    <row r="9" spans="2:80" x14ac:dyDescent="0.35">
      <c r="B9" s="17" t="s">
        <v>158</v>
      </c>
      <c r="C9" s="16">
        <v>0.17916780165420801</v>
      </c>
      <c r="D9" s="16">
        <v>0.14385616671984799</v>
      </c>
      <c r="E9" s="16">
        <v>0.21475324925059</v>
      </c>
      <c r="F9" s="16"/>
      <c r="G9" s="16">
        <v>0.15582205411543801</v>
      </c>
      <c r="H9" s="16">
        <v>0.20527442560661899</v>
      </c>
      <c r="I9" s="16">
        <v>0.170683423945515</v>
      </c>
      <c r="J9" s="16"/>
      <c r="K9" s="16">
        <v>0.175499942381588</v>
      </c>
      <c r="L9" s="16">
        <v>0.19650586566186801</v>
      </c>
      <c r="M9" s="16">
        <v>0.17357270862907201</v>
      </c>
      <c r="N9" s="16">
        <v>0.162400411905811</v>
      </c>
      <c r="O9" s="16"/>
      <c r="P9" s="16">
        <v>0.20812805564376499</v>
      </c>
      <c r="Q9" s="16">
        <v>0.19134049689430499</v>
      </c>
      <c r="R9" s="16">
        <v>0.197258143448965</v>
      </c>
      <c r="S9" s="16">
        <v>0.136674227278723</v>
      </c>
      <c r="T9" s="16">
        <v>0.15513904417699001</v>
      </c>
      <c r="U9" s="16">
        <v>0.192598549294693</v>
      </c>
      <c r="V9" s="16">
        <v>0.17312976895892099</v>
      </c>
      <c r="W9" s="16">
        <v>0.204199787449487</v>
      </c>
      <c r="X9" s="16">
        <v>0.18443022225025099</v>
      </c>
      <c r="Y9" s="16">
        <v>0.131113529628959</v>
      </c>
      <c r="Z9" s="16">
        <v>0.21748750837445999</v>
      </c>
      <c r="AA9" s="16">
        <v>0.13428409850071499</v>
      </c>
      <c r="AB9" s="16"/>
      <c r="AC9" s="16">
        <v>0.15679032230762699</v>
      </c>
      <c r="AD9" s="16">
        <v>0.18729636221954399</v>
      </c>
      <c r="AE9" s="16">
        <v>0.19803578099045299</v>
      </c>
      <c r="AF9" s="16">
        <v>0.212470281394989</v>
      </c>
      <c r="AG9" s="16"/>
      <c r="AH9" s="16">
        <v>0.16780957344341901</v>
      </c>
      <c r="AI9" s="16">
        <v>0.198165542513522</v>
      </c>
      <c r="AJ9" s="16">
        <v>0.21494101265047599</v>
      </c>
      <c r="AK9" s="16">
        <v>0.196964248864162</v>
      </c>
      <c r="AL9" s="16"/>
      <c r="AM9" s="16">
        <v>0.18969835169697699</v>
      </c>
      <c r="AN9" s="16">
        <v>0.17777634197060599</v>
      </c>
      <c r="AO9" s="16">
        <v>0.124566767105488</v>
      </c>
      <c r="AP9" s="16"/>
      <c r="AQ9" s="16">
        <v>0.19237279699149001</v>
      </c>
      <c r="AR9" s="16">
        <v>0.15425110825857</v>
      </c>
      <c r="AS9" s="16">
        <v>0.21174184708580401</v>
      </c>
      <c r="AT9" s="16">
        <v>0.219888574213225</v>
      </c>
      <c r="AU9" s="16">
        <v>0.16446391154652401</v>
      </c>
      <c r="AV9" s="16"/>
      <c r="AW9" s="16">
        <v>0.17544675501252899</v>
      </c>
      <c r="AX9" s="16">
        <v>0.167153098121607</v>
      </c>
      <c r="AY9" s="16">
        <v>0.167153098121607</v>
      </c>
      <c r="AZ9" s="16">
        <v>0.17099089680166299</v>
      </c>
      <c r="BA9" s="16">
        <v>0.20832951970510999</v>
      </c>
      <c r="BB9" s="16">
        <v>0.178680122041177</v>
      </c>
      <c r="BC9" s="16">
        <v>0.29153534246908003</v>
      </c>
      <c r="BD9" s="16">
        <v>0.115981563359529</v>
      </c>
      <c r="BE9" s="16" t="s">
        <v>137</v>
      </c>
      <c r="BF9" s="16"/>
      <c r="BG9" s="16">
        <v>0.18100217434860799</v>
      </c>
      <c r="BH9" s="16">
        <v>0.19112617363374401</v>
      </c>
      <c r="BI9" s="16">
        <v>0.11295935306488999</v>
      </c>
      <c r="BJ9" s="16">
        <v>0.20966167457913301</v>
      </c>
      <c r="BK9" s="16">
        <v>0.13879211193050101</v>
      </c>
      <c r="BL9" s="16">
        <v>0.223217744589599</v>
      </c>
      <c r="BM9" s="16"/>
      <c r="BN9" s="16">
        <v>0.18751782831185099</v>
      </c>
      <c r="BO9" s="16">
        <v>0.19542873186965001</v>
      </c>
      <c r="BP9" s="16">
        <v>0.174706806068916</v>
      </c>
      <c r="BQ9" s="16">
        <v>0.156278296420062</v>
      </c>
      <c r="BR9" s="16">
        <v>0.15537865560039699</v>
      </c>
      <c r="BS9" s="16">
        <v>0.20557477004986199</v>
      </c>
      <c r="BT9" s="16"/>
      <c r="BU9" s="16">
        <v>0.177372729630072</v>
      </c>
      <c r="BV9" s="16">
        <v>0.18304316202134599</v>
      </c>
      <c r="BW9" s="16"/>
      <c r="BX9" s="16">
        <v>0.156056216044869</v>
      </c>
      <c r="BY9" s="16">
        <v>0.19576531663091201</v>
      </c>
      <c r="BZ9" s="16"/>
      <c r="CA9" s="16">
        <v>0.188920691197702</v>
      </c>
      <c r="CB9" s="16">
        <v>0.163968971471285</v>
      </c>
    </row>
    <row r="10" spans="2:80" x14ac:dyDescent="0.35">
      <c r="B10" s="17" t="s">
        <v>159</v>
      </c>
      <c r="C10" s="16">
        <v>0.81459563613288299</v>
      </c>
      <c r="D10" s="16">
        <v>0.85195171805580405</v>
      </c>
      <c r="E10" s="16">
        <v>0.77694988854443703</v>
      </c>
      <c r="F10" s="16"/>
      <c r="G10" s="16">
        <v>0.82703321542306796</v>
      </c>
      <c r="H10" s="16">
        <v>0.79165677780306898</v>
      </c>
      <c r="I10" s="16">
        <v>0.82486160104577799</v>
      </c>
      <c r="J10" s="16"/>
      <c r="K10" s="16">
        <v>0.82172508885005002</v>
      </c>
      <c r="L10" s="16">
        <v>0.78956741152101895</v>
      </c>
      <c r="M10" s="16">
        <v>0.82642729137092796</v>
      </c>
      <c r="N10" s="16">
        <v>0.83205857058898203</v>
      </c>
      <c r="O10" s="16"/>
      <c r="P10" s="16">
        <v>0.79187194435623498</v>
      </c>
      <c r="Q10" s="16">
        <v>0.80865950310569501</v>
      </c>
      <c r="R10" s="16">
        <v>0.77704600456911999</v>
      </c>
      <c r="S10" s="16">
        <v>0.85343423261158402</v>
      </c>
      <c r="T10" s="16">
        <v>0.84486095582301002</v>
      </c>
      <c r="U10" s="16">
        <v>0.794743769680476</v>
      </c>
      <c r="V10" s="16">
        <v>0.82687023104107904</v>
      </c>
      <c r="W10" s="16">
        <v>0.79580021255051303</v>
      </c>
      <c r="X10" s="16">
        <v>0.80640339550946305</v>
      </c>
      <c r="Y10" s="16">
        <v>0.85627407829927504</v>
      </c>
      <c r="Z10" s="16">
        <v>0.78251249162554004</v>
      </c>
      <c r="AA10" s="16">
        <v>0.86571590149928501</v>
      </c>
      <c r="AB10" s="16"/>
      <c r="AC10" s="16">
        <v>0.838058884300517</v>
      </c>
      <c r="AD10" s="16">
        <v>0.80486194926166998</v>
      </c>
      <c r="AE10" s="16">
        <v>0.80196421900954695</v>
      </c>
      <c r="AF10" s="16">
        <v>0.78141153821869702</v>
      </c>
      <c r="AG10" s="16"/>
      <c r="AH10" s="16">
        <v>0.82668887489073295</v>
      </c>
      <c r="AI10" s="16">
        <v>0.80183445748647797</v>
      </c>
      <c r="AJ10" s="16">
        <v>0.75821590478067502</v>
      </c>
      <c r="AK10" s="16">
        <v>0.80303575113583803</v>
      </c>
      <c r="AL10" s="16"/>
      <c r="AM10" s="16">
        <v>0.80228056977029905</v>
      </c>
      <c r="AN10" s="16">
        <v>0.81946261425571099</v>
      </c>
      <c r="AO10" s="16">
        <v>0.85957372942615096</v>
      </c>
      <c r="AP10" s="16"/>
      <c r="AQ10" s="16">
        <v>0.80540433920105103</v>
      </c>
      <c r="AR10" s="16">
        <v>0.84010589004299996</v>
      </c>
      <c r="AS10" s="16">
        <v>0.78825815291419599</v>
      </c>
      <c r="AT10" s="16">
        <v>0.78011142578677495</v>
      </c>
      <c r="AU10" s="16">
        <v>0.81208477071841401</v>
      </c>
      <c r="AV10" s="16"/>
      <c r="AW10" s="16">
        <v>0.82455324498747096</v>
      </c>
      <c r="AX10" s="16">
        <v>0.828854187704406</v>
      </c>
      <c r="AY10" s="16">
        <v>0.828854187704406</v>
      </c>
      <c r="AZ10" s="16">
        <v>0.81644549743015704</v>
      </c>
      <c r="BA10" s="16">
        <v>0.78423966540137702</v>
      </c>
      <c r="BB10" s="16">
        <v>0.821319877958824</v>
      </c>
      <c r="BC10" s="16">
        <v>0.70846465753092003</v>
      </c>
      <c r="BD10" s="16">
        <v>0.84651558454530096</v>
      </c>
      <c r="BE10" s="16" t="s">
        <v>137</v>
      </c>
      <c r="BF10" s="16"/>
      <c r="BG10" s="16">
        <v>0.81095914788859103</v>
      </c>
      <c r="BH10" s="16">
        <v>0.80259472203971405</v>
      </c>
      <c r="BI10" s="16">
        <v>0.88704064693510998</v>
      </c>
      <c r="BJ10" s="16">
        <v>0.79033832542086602</v>
      </c>
      <c r="BK10" s="16">
        <v>0.86120788806949899</v>
      </c>
      <c r="BL10" s="16">
        <v>0.77678225541040102</v>
      </c>
      <c r="BM10" s="16"/>
      <c r="BN10" s="16">
        <v>0.79744311935860301</v>
      </c>
      <c r="BO10" s="16">
        <v>0.80146501793902103</v>
      </c>
      <c r="BP10" s="16">
        <v>0.80000785536232799</v>
      </c>
      <c r="BQ10" s="16">
        <v>0.84372170357993803</v>
      </c>
      <c r="BR10" s="16">
        <v>0.83720194951337601</v>
      </c>
      <c r="BS10" s="16">
        <v>0.79442522995013798</v>
      </c>
      <c r="BT10" s="16"/>
      <c r="BU10" s="16">
        <v>0.81653474659224401</v>
      </c>
      <c r="BV10" s="16">
        <v>0.81040931284297102</v>
      </c>
      <c r="BW10" s="16"/>
      <c r="BX10" s="16">
        <v>0.83890965587188904</v>
      </c>
      <c r="BY10" s="16">
        <v>0.79713459673976705</v>
      </c>
      <c r="BZ10" s="16"/>
      <c r="CA10" s="16">
        <v>0.80379531038713403</v>
      </c>
      <c r="CB10" s="16">
        <v>0.83234658394384098</v>
      </c>
    </row>
    <row r="11" spans="2:80" x14ac:dyDescent="0.35">
      <c r="B11" s="24" t="s">
        <v>177</v>
      </c>
      <c r="C11" s="18">
        <v>6.23656221290886E-3</v>
      </c>
      <c r="D11" s="18">
        <v>4.19211522434764E-3</v>
      </c>
      <c r="E11" s="18">
        <v>8.2968622049728498E-3</v>
      </c>
      <c r="F11" s="18"/>
      <c r="G11" s="18">
        <v>1.7144730461494201E-2</v>
      </c>
      <c r="H11" s="18">
        <v>3.0687965903123601E-3</v>
      </c>
      <c r="I11" s="18">
        <v>4.4549750087071096E-3</v>
      </c>
      <c r="J11" s="18"/>
      <c r="K11" s="18">
        <v>2.7749687683618499E-3</v>
      </c>
      <c r="L11" s="18">
        <v>1.3926722817113201E-2</v>
      </c>
      <c r="M11" s="18">
        <v>0</v>
      </c>
      <c r="N11" s="18">
        <v>5.5410175052068699E-3</v>
      </c>
      <c r="O11" s="18"/>
      <c r="P11" s="18">
        <v>0</v>
      </c>
      <c r="Q11" s="18">
        <v>0</v>
      </c>
      <c r="R11" s="18">
        <v>2.5695851981914899E-2</v>
      </c>
      <c r="S11" s="18">
        <v>9.8915401096925006E-3</v>
      </c>
      <c r="T11" s="18">
        <v>0</v>
      </c>
      <c r="U11" s="18">
        <v>1.2657681024831301E-2</v>
      </c>
      <c r="V11" s="18">
        <v>0</v>
      </c>
      <c r="W11" s="18">
        <v>0</v>
      </c>
      <c r="X11" s="18">
        <v>9.1663822402854207E-3</v>
      </c>
      <c r="Y11" s="18">
        <v>1.2612392071765999E-2</v>
      </c>
      <c r="Z11" s="18">
        <v>0</v>
      </c>
      <c r="AA11" s="18">
        <v>0</v>
      </c>
      <c r="AB11" s="18"/>
      <c r="AC11" s="18">
        <v>5.1507933918559703E-3</v>
      </c>
      <c r="AD11" s="18">
        <v>7.8416885187864698E-3</v>
      </c>
      <c r="AE11" s="18">
        <v>0</v>
      </c>
      <c r="AF11" s="18">
        <v>6.1181803863145099E-3</v>
      </c>
      <c r="AG11" s="18"/>
      <c r="AH11" s="18">
        <v>5.50155166584797E-3</v>
      </c>
      <c r="AI11" s="18">
        <v>0</v>
      </c>
      <c r="AJ11" s="18">
        <v>2.6843082568849E-2</v>
      </c>
      <c r="AK11" s="18">
        <v>0</v>
      </c>
      <c r="AL11" s="18"/>
      <c r="AM11" s="18">
        <v>8.0210785327234097E-3</v>
      </c>
      <c r="AN11" s="18">
        <v>2.7610437736832398E-3</v>
      </c>
      <c r="AO11" s="18">
        <v>1.5859503468360899E-2</v>
      </c>
      <c r="AP11" s="18"/>
      <c r="AQ11" s="18">
        <v>2.22286380745837E-3</v>
      </c>
      <c r="AR11" s="18">
        <v>5.6430016984298902E-3</v>
      </c>
      <c r="AS11" s="18">
        <v>0</v>
      </c>
      <c r="AT11" s="18">
        <v>0</v>
      </c>
      <c r="AU11" s="18">
        <v>2.34513177350625E-2</v>
      </c>
      <c r="AV11" s="18"/>
      <c r="AW11" s="18">
        <v>0</v>
      </c>
      <c r="AX11" s="18">
        <v>3.9927141739867396E-3</v>
      </c>
      <c r="AY11" s="18">
        <v>3.9927141739867396E-3</v>
      </c>
      <c r="AZ11" s="18">
        <v>1.25636057681798E-2</v>
      </c>
      <c r="BA11" s="18">
        <v>7.4308148935122E-3</v>
      </c>
      <c r="BB11" s="18">
        <v>0</v>
      </c>
      <c r="BC11" s="18">
        <v>0</v>
      </c>
      <c r="BD11" s="18">
        <v>3.75028520951705E-2</v>
      </c>
      <c r="BE11" s="18" t="s">
        <v>137</v>
      </c>
      <c r="BF11" s="18"/>
      <c r="BG11" s="18">
        <v>8.0386777628016094E-3</v>
      </c>
      <c r="BH11" s="18">
        <v>6.2791043265424604E-3</v>
      </c>
      <c r="BI11" s="18">
        <v>0</v>
      </c>
      <c r="BJ11" s="18">
        <v>0</v>
      </c>
      <c r="BK11" s="18">
        <v>0</v>
      </c>
      <c r="BL11" s="18">
        <v>0</v>
      </c>
      <c r="BM11" s="18"/>
      <c r="BN11" s="18">
        <v>1.5039052329546001E-2</v>
      </c>
      <c r="BO11" s="18">
        <v>3.1062501913292099E-3</v>
      </c>
      <c r="BP11" s="18">
        <v>2.5285338568755401E-2</v>
      </c>
      <c r="BQ11" s="18">
        <v>0</v>
      </c>
      <c r="BR11" s="18">
        <v>7.4193948862265801E-3</v>
      </c>
      <c r="BS11" s="18">
        <v>0</v>
      </c>
      <c r="BT11" s="18"/>
      <c r="BU11" s="18">
        <v>6.0925237776837801E-3</v>
      </c>
      <c r="BV11" s="18">
        <v>6.5475251356832999E-3</v>
      </c>
      <c r="BW11" s="18"/>
      <c r="BX11" s="18">
        <v>5.0341280832419703E-3</v>
      </c>
      <c r="BY11" s="18">
        <v>7.1000866293203001E-3</v>
      </c>
      <c r="BZ11" s="18"/>
      <c r="CA11" s="18">
        <v>7.2839984151648503E-3</v>
      </c>
      <c r="CB11" s="18">
        <v>3.6844445848740999E-3</v>
      </c>
    </row>
    <row r="12" spans="2:80" x14ac:dyDescent="0.35">
      <c r="B12" t="s">
        <v>416</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CB16"/>
  <sheetViews>
    <sheetView showGridLines="0" workbookViewId="0">
      <pane xSplit="2" topLeftCell="C1" activePane="topRight" state="frozen"/>
      <selection pane="topRight" activeCell="G5" sqref="G5:I5"/>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391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64</v>
      </c>
      <c r="D7" s="10">
        <v>31</v>
      </c>
      <c r="E7" s="10">
        <v>33</v>
      </c>
      <c r="F7" s="10"/>
      <c r="G7" s="10">
        <v>17</v>
      </c>
      <c r="H7" s="10">
        <v>36</v>
      </c>
      <c r="I7" s="10">
        <v>11</v>
      </c>
      <c r="J7" s="10"/>
      <c r="K7" s="10">
        <v>24</v>
      </c>
      <c r="L7" s="10">
        <v>26</v>
      </c>
      <c r="M7" s="10">
        <v>7</v>
      </c>
      <c r="N7" s="10">
        <v>7</v>
      </c>
      <c r="O7" s="10"/>
      <c r="P7" s="10">
        <v>8</v>
      </c>
      <c r="Q7" s="10">
        <v>11</v>
      </c>
      <c r="R7" s="10">
        <v>1</v>
      </c>
      <c r="S7" s="10">
        <v>4</v>
      </c>
      <c r="T7" s="10">
        <v>6</v>
      </c>
      <c r="U7" s="10">
        <v>4</v>
      </c>
      <c r="V7" s="10">
        <v>5</v>
      </c>
      <c r="W7" s="10">
        <v>7</v>
      </c>
      <c r="X7" s="10">
        <v>7</v>
      </c>
      <c r="Y7" s="10">
        <v>5</v>
      </c>
      <c r="Z7" s="10">
        <v>4</v>
      </c>
      <c r="AA7" s="10">
        <v>2</v>
      </c>
      <c r="AB7" s="10"/>
      <c r="AC7" s="10">
        <v>8</v>
      </c>
      <c r="AD7" s="10">
        <v>24</v>
      </c>
      <c r="AE7" s="10">
        <v>12</v>
      </c>
      <c r="AF7" s="10">
        <v>20</v>
      </c>
      <c r="AG7" s="10"/>
      <c r="AH7" s="10">
        <v>30</v>
      </c>
      <c r="AI7" s="10">
        <v>22</v>
      </c>
      <c r="AJ7" s="10">
        <v>10</v>
      </c>
      <c r="AK7" s="10">
        <v>2</v>
      </c>
      <c r="AL7" s="10"/>
      <c r="AM7" s="10">
        <v>37</v>
      </c>
      <c r="AN7" s="10">
        <v>24</v>
      </c>
      <c r="AO7" s="10">
        <v>3</v>
      </c>
      <c r="AP7" s="10"/>
      <c r="AQ7" s="10">
        <v>35</v>
      </c>
      <c r="AR7" s="10">
        <v>11</v>
      </c>
      <c r="AS7" s="10">
        <v>7</v>
      </c>
      <c r="AT7" s="10">
        <v>1</v>
      </c>
      <c r="AU7" s="10">
        <v>3</v>
      </c>
      <c r="AV7" s="10"/>
      <c r="AW7" s="10" t="s">
        <v>136</v>
      </c>
      <c r="AX7" s="10" t="s">
        <v>136</v>
      </c>
      <c r="AY7" s="10" t="s">
        <v>136</v>
      </c>
      <c r="AZ7" s="10">
        <v>38</v>
      </c>
      <c r="BA7" s="10">
        <v>26</v>
      </c>
      <c r="BB7" s="10" t="s">
        <v>136</v>
      </c>
      <c r="BC7" s="10" t="s">
        <v>136</v>
      </c>
      <c r="BD7" s="10" t="s">
        <v>136</v>
      </c>
      <c r="BE7" s="10" t="s">
        <v>136</v>
      </c>
      <c r="BF7" s="10"/>
      <c r="BG7" s="10">
        <v>36</v>
      </c>
      <c r="BH7" s="10">
        <v>17</v>
      </c>
      <c r="BI7" s="10">
        <v>1</v>
      </c>
      <c r="BJ7" s="10">
        <v>3</v>
      </c>
      <c r="BK7" s="10">
        <v>6</v>
      </c>
      <c r="BL7" s="10">
        <v>1</v>
      </c>
      <c r="BM7" s="10"/>
      <c r="BN7" s="10">
        <v>9</v>
      </c>
      <c r="BO7" s="10">
        <v>28</v>
      </c>
      <c r="BP7" s="10">
        <v>6</v>
      </c>
      <c r="BQ7" s="10">
        <v>9</v>
      </c>
      <c r="BR7" s="10">
        <v>9</v>
      </c>
      <c r="BS7" s="10">
        <v>2</v>
      </c>
      <c r="BT7" s="10"/>
      <c r="BU7" s="10">
        <v>41</v>
      </c>
      <c r="BV7" s="10">
        <v>23</v>
      </c>
      <c r="BW7" s="10"/>
      <c r="BX7" s="10">
        <v>15</v>
      </c>
      <c r="BY7" s="10">
        <v>49</v>
      </c>
      <c r="BZ7" s="10"/>
      <c r="CA7" s="10">
        <v>25</v>
      </c>
      <c r="CB7" s="10">
        <v>36</v>
      </c>
    </row>
    <row r="8" spans="2:80" ht="30" customHeight="1" x14ac:dyDescent="0.35">
      <c r="B8" s="11" t="s">
        <v>20</v>
      </c>
      <c r="C8" s="11">
        <v>62</v>
      </c>
      <c r="D8" s="11">
        <v>30</v>
      </c>
      <c r="E8" s="11">
        <v>31</v>
      </c>
      <c r="F8" s="11"/>
      <c r="G8" s="11">
        <v>16</v>
      </c>
      <c r="H8" s="11">
        <v>34</v>
      </c>
      <c r="I8" s="11">
        <v>12</v>
      </c>
      <c r="J8" s="11"/>
      <c r="K8" s="11">
        <v>24</v>
      </c>
      <c r="L8" s="11">
        <v>24</v>
      </c>
      <c r="M8" s="11">
        <v>7</v>
      </c>
      <c r="N8" s="11">
        <v>7</v>
      </c>
      <c r="O8" s="11"/>
      <c r="P8" s="11">
        <v>10</v>
      </c>
      <c r="Q8" s="11">
        <v>10</v>
      </c>
      <c r="R8" s="11">
        <v>1</v>
      </c>
      <c r="S8" s="11">
        <v>4</v>
      </c>
      <c r="T8" s="11">
        <v>6</v>
      </c>
      <c r="U8" s="11">
        <v>5</v>
      </c>
      <c r="V8" s="11">
        <v>5</v>
      </c>
      <c r="W8" s="11">
        <v>6</v>
      </c>
      <c r="X8" s="11">
        <v>6</v>
      </c>
      <c r="Y8" s="11">
        <v>5</v>
      </c>
      <c r="Z8" s="11">
        <v>4</v>
      </c>
      <c r="AA8" s="11">
        <v>2</v>
      </c>
      <c r="AB8" s="11"/>
      <c r="AC8" s="11">
        <v>8</v>
      </c>
      <c r="AD8" s="11">
        <v>22</v>
      </c>
      <c r="AE8" s="11">
        <v>12</v>
      </c>
      <c r="AF8" s="11">
        <v>21</v>
      </c>
      <c r="AG8" s="11"/>
      <c r="AH8" s="11">
        <v>28</v>
      </c>
      <c r="AI8" s="11">
        <v>21</v>
      </c>
      <c r="AJ8" s="11">
        <v>11</v>
      </c>
      <c r="AK8" s="11">
        <v>2</v>
      </c>
      <c r="AL8" s="11"/>
      <c r="AM8" s="11">
        <v>36</v>
      </c>
      <c r="AN8" s="11">
        <v>23</v>
      </c>
      <c r="AO8" s="11">
        <v>3</v>
      </c>
      <c r="AP8" s="11"/>
      <c r="AQ8" s="11">
        <v>33</v>
      </c>
      <c r="AR8" s="11">
        <v>10</v>
      </c>
      <c r="AS8" s="11">
        <v>7</v>
      </c>
      <c r="AT8" s="11">
        <v>1</v>
      </c>
      <c r="AU8" s="11">
        <v>3</v>
      </c>
      <c r="AV8" s="11"/>
      <c r="AW8" s="11" t="s">
        <v>136</v>
      </c>
      <c r="AX8" s="11" t="s">
        <v>136</v>
      </c>
      <c r="AY8" s="11" t="s">
        <v>136</v>
      </c>
      <c r="AZ8" s="11">
        <v>37</v>
      </c>
      <c r="BA8" s="11">
        <v>25</v>
      </c>
      <c r="BB8" s="11" t="s">
        <v>136</v>
      </c>
      <c r="BC8" s="11" t="s">
        <v>136</v>
      </c>
      <c r="BD8" s="11" t="s">
        <v>136</v>
      </c>
      <c r="BE8" s="11" t="s">
        <v>136</v>
      </c>
      <c r="BF8" s="11"/>
      <c r="BG8" s="11">
        <v>34</v>
      </c>
      <c r="BH8" s="11">
        <v>17</v>
      </c>
      <c r="BI8" s="11">
        <v>1</v>
      </c>
      <c r="BJ8" s="11">
        <v>3</v>
      </c>
      <c r="BK8" s="11">
        <v>6</v>
      </c>
      <c r="BL8" s="11">
        <v>1</v>
      </c>
      <c r="BM8" s="11"/>
      <c r="BN8" s="11">
        <v>9</v>
      </c>
      <c r="BO8" s="11">
        <v>28</v>
      </c>
      <c r="BP8" s="11">
        <v>5</v>
      </c>
      <c r="BQ8" s="11">
        <v>8</v>
      </c>
      <c r="BR8" s="11">
        <v>8</v>
      </c>
      <c r="BS8" s="11">
        <v>2</v>
      </c>
      <c r="BT8" s="11"/>
      <c r="BU8" s="11">
        <v>39</v>
      </c>
      <c r="BV8" s="11">
        <v>23</v>
      </c>
      <c r="BW8" s="11"/>
      <c r="BX8" s="11">
        <v>15</v>
      </c>
      <c r="BY8" s="11">
        <v>47</v>
      </c>
      <c r="BZ8" s="11"/>
      <c r="CA8" s="11">
        <v>23</v>
      </c>
      <c r="CB8" s="11">
        <v>35</v>
      </c>
    </row>
    <row r="9" spans="2:80" x14ac:dyDescent="0.35">
      <c r="B9" s="17" t="s">
        <v>158</v>
      </c>
      <c r="C9" s="16">
        <v>0.12936809467219901</v>
      </c>
      <c r="D9" s="16">
        <v>9.1003871912922404E-2</v>
      </c>
      <c r="E9" s="16">
        <v>0.16633194689053099</v>
      </c>
      <c r="F9" s="16"/>
      <c r="G9" s="16">
        <v>0.10694791513082599</v>
      </c>
      <c r="H9" s="16">
        <v>0.187036389661943</v>
      </c>
      <c r="I9" s="16">
        <v>0</v>
      </c>
      <c r="J9" s="16"/>
      <c r="K9" s="16">
        <v>0.115533624528476</v>
      </c>
      <c r="L9" s="16">
        <v>0.142950163785666</v>
      </c>
      <c r="M9" s="16">
        <v>0</v>
      </c>
      <c r="N9" s="16">
        <v>0.25738056234589601</v>
      </c>
      <c r="O9" s="16"/>
      <c r="P9" s="16">
        <v>0</v>
      </c>
      <c r="Q9" s="16">
        <v>8.8930432026329401E-2</v>
      </c>
      <c r="R9" s="16">
        <v>0</v>
      </c>
      <c r="S9" s="16">
        <v>0.22454994507960099</v>
      </c>
      <c r="T9" s="16">
        <v>0.16948397129866599</v>
      </c>
      <c r="U9" s="16">
        <v>0.23558590674020699</v>
      </c>
      <c r="V9" s="16">
        <v>0</v>
      </c>
      <c r="W9" s="16">
        <v>0.28597551698003498</v>
      </c>
      <c r="X9" s="16">
        <v>0.28702154084019199</v>
      </c>
      <c r="Y9" s="16">
        <v>0.198155364314655</v>
      </c>
      <c r="Z9" s="16">
        <v>0</v>
      </c>
      <c r="AA9" s="16">
        <v>0</v>
      </c>
      <c r="AB9" s="16"/>
      <c r="AC9" s="16">
        <v>0</v>
      </c>
      <c r="AD9" s="16">
        <v>0.23652531914647601</v>
      </c>
      <c r="AE9" s="16">
        <v>0</v>
      </c>
      <c r="AF9" s="16">
        <v>0.13573039381270799</v>
      </c>
      <c r="AG9" s="16"/>
      <c r="AH9" s="16">
        <v>0.123979880446002</v>
      </c>
      <c r="AI9" s="16">
        <v>0.16618808368448201</v>
      </c>
      <c r="AJ9" s="16">
        <v>9.5378462747299497E-2</v>
      </c>
      <c r="AK9" s="16">
        <v>0</v>
      </c>
      <c r="AL9" s="16"/>
      <c r="AM9" s="16">
        <v>0.12338879298177</v>
      </c>
      <c r="AN9" s="16">
        <v>0.15551292136747599</v>
      </c>
      <c r="AO9" s="16">
        <v>0</v>
      </c>
      <c r="AP9" s="16"/>
      <c r="AQ9" s="16">
        <v>0.13239972027635</v>
      </c>
      <c r="AR9" s="16">
        <v>0.18074819644359799</v>
      </c>
      <c r="AS9" s="16">
        <v>0</v>
      </c>
      <c r="AT9" s="16">
        <v>0</v>
      </c>
      <c r="AU9" s="16">
        <v>0</v>
      </c>
      <c r="AV9" s="16"/>
      <c r="AW9" s="16" t="s">
        <v>137</v>
      </c>
      <c r="AX9" s="16" t="s">
        <v>137</v>
      </c>
      <c r="AY9" s="16" t="s">
        <v>137</v>
      </c>
      <c r="AZ9" s="16">
        <v>9.8172307146927706E-2</v>
      </c>
      <c r="BA9" s="16">
        <v>0.175057334665005</v>
      </c>
      <c r="BB9" s="16" t="s">
        <v>137</v>
      </c>
      <c r="BC9" s="16" t="s">
        <v>137</v>
      </c>
      <c r="BD9" s="16" t="s">
        <v>137</v>
      </c>
      <c r="BE9" s="16" t="s">
        <v>137</v>
      </c>
      <c r="BF9" s="16"/>
      <c r="BG9" s="16">
        <v>0.15641168540283601</v>
      </c>
      <c r="BH9" s="16">
        <v>4.84699705606483E-2</v>
      </c>
      <c r="BI9" s="16">
        <v>1</v>
      </c>
      <c r="BJ9" s="16">
        <v>0</v>
      </c>
      <c r="BK9" s="16">
        <v>0.14326249545853101</v>
      </c>
      <c r="BL9" s="16">
        <v>0</v>
      </c>
      <c r="BM9" s="16"/>
      <c r="BN9" s="16">
        <v>0</v>
      </c>
      <c r="BO9" s="16">
        <v>0.165977378031894</v>
      </c>
      <c r="BP9" s="16">
        <v>0.15356554829817901</v>
      </c>
      <c r="BQ9" s="16">
        <v>0.19690025318884899</v>
      </c>
      <c r="BR9" s="16">
        <v>0.109565683104434</v>
      </c>
      <c r="BS9" s="16">
        <v>0</v>
      </c>
      <c r="BT9" s="16"/>
      <c r="BU9" s="16">
        <v>0.13943498968013199</v>
      </c>
      <c r="BV9" s="16">
        <v>0.112032800904552</v>
      </c>
      <c r="BW9" s="16"/>
      <c r="BX9" s="16">
        <v>0.18325302595489201</v>
      </c>
      <c r="BY9" s="16">
        <v>0.11277621062332099</v>
      </c>
      <c r="BZ9" s="16"/>
      <c r="CA9" s="16">
        <v>0.18305231219110499</v>
      </c>
      <c r="CB9" s="16">
        <v>0.10474944662221</v>
      </c>
    </row>
    <row r="10" spans="2:80" x14ac:dyDescent="0.35">
      <c r="B10" s="17" t="s">
        <v>159</v>
      </c>
      <c r="C10" s="16">
        <v>0.83623372025782405</v>
      </c>
      <c r="D10" s="16">
        <v>0.90899612808707797</v>
      </c>
      <c r="E10" s="16">
        <v>0.76612728523562101</v>
      </c>
      <c r="F10" s="16"/>
      <c r="G10" s="16">
        <v>0.81523779009672903</v>
      </c>
      <c r="H10" s="16">
        <v>0.78620859278987298</v>
      </c>
      <c r="I10" s="16">
        <v>1</v>
      </c>
      <c r="J10" s="16"/>
      <c r="K10" s="16">
        <v>0.83428055085479302</v>
      </c>
      <c r="L10" s="16">
        <v>0.81899524332088303</v>
      </c>
      <c r="M10" s="16">
        <v>1</v>
      </c>
      <c r="N10" s="16">
        <v>0.74261943765410399</v>
      </c>
      <c r="O10" s="16"/>
      <c r="P10" s="16">
        <v>0.87938254600931598</v>
      </c>
      <c r="Q10" s="16">
        <v>0.81912553414804001</v>
      </c>
      <c r="R10" s="16">
        <v>1</v>
      </c>
      <c r="S10" s="16">
        <v>0.77545005492039898</v>
      </c>
      <c r="T10" s="16">
        <v>0.83051602870133401</v>
      </c>
      <c r="U10" s="16">
        <v>0.76441409325979304</v>
      </c>
      <c r="V10" s="16">
        <v>1</v>
      </c>
      <c r="W10" s="16">
        <v>0.71402448301996502</v>
      </c>
      <c r="X10" s="16">
        <v>0.71297845915980795</v>
      </c>
      <c r="Y10" s="16">
        <v>0.80184463568534503</v>
      </c>
      <c r="Z10" s="16">
        <v>1</v>
      </c>
      <c r="AA10" s="16">
        <v>1</v>
      </c>
      <c r="AB10" s="16"/>
      <c r="AC10" s="16">
        <v>1</v>
      </c>
      <c r="AD10" s="16">
        <v>0.76347468085352399</v>
      </c>
      <c r="AE10" s="16">
        <v>1</v>
      </c>
      <c r="AF10" s="16">
        <v>0.76067316169620203</v>
      </c>
      <c r="AG10" s="16"/>
      <c r="AH10" s="16">
        <v>0.80063990088011605</v>
      </c>
      <c r="AI10" s="16">
        <v>0.83381191631551799</v>
      </c>
      <c r="AJ10" s="16">
        <v>0.904621537252701</v>
      </c>
      <c r="AK10" s="16">
        <v>1</v>
      </c>
      <c r="AL10" s="16"/>
      <c r="AM10" s="16">
        <v>0.81811363777389301</v>
      </c>
      <c r="AN10" s="16">
        <v>0.84448707863252404</v>
      </c>
      <c r="AO10" s="16">
        <v>1</v>
      </c>
      <c r="AP10" s="16"/>
      <c r="AQ10" s="16">
        <v>0.84032918258606204</v>
      </c>
      <c r="AR10" s="16">
        <v>0.702093903381526</v>
      </c>
      <c r="AS10" s="16">
        <v>1</v>
      </c>
      <c r="AT10" s="16">
        <v>1</v>
      </c>
      <c r="AU10" s="16">
        <v>1</v>
      </c>
      <c r="AV10" s="16"/>
      <c r="AW10" s="16" t="s">
        <v>137</v>
      </c>
      <c r="AX10" s="16" t="s">
        <v>137</v>
      </c>
      <c r="AY10" s="16" t="s">
        <v>137</v>
      </c>
      <c r="AZ10" s="16">
        <v>0.868539593922248</v>
      </c>
      <c r="BA10" s="16">
        <v>0.78891865203473499</v>
      </c>
      <c r="BB10" s="16" t="s">
        <v>137</v>
      </c>
      <c r="BC10" s="16" t="s">
        <v>137</v>
      </c>
      <c r="BD10" s="16" t="s">
        <v>137</v>
      </c>
      <c r="BE10" s="16" t="s">
        <v>137</v>
      </c>
      <c r="BF10" s="16"/>
      <c r="BG10" s="16">
        <v>0.81724541070391898</v>
      </c>
      <c r="BH10" s="16">
        <v>0.87928316554803199</v>
      </c>
      <c r="BI10" s="16">
        <v>0</v>
      </c>
      <c r="BJ10" s="16">
        <v>1</v>
      </c>
      <c r="BK10" s="16">
        <v>0.85673750454146902</v>
      </c>
      <c r="BL10" s="16">
        <v>1</v>
      </c>
      <c r="BM10" s="16"/>
      <c r="BN10" s="16">
        <v>1</v>
      </c>
      <c r="BO10" s="16">
        <v>0.78964776345675802</v>
      </c>
      <c r="BP10" s="16">
        <v>0.84643445170182097</v>
      </c>
      <c r="BQ10" s="16">
        <v>0.80309974681115104</v>
      </c>
      <c r="BR10" s="16">
        <v>0.89043431689556596</v>
      </c>
      <c r="BS10" s="16">
        <v>0.49125152810106898</v>
      </c>
      <c r="BT10" s="16"/>
      <c r="BU10" s="16">
        <v>0.82929592327288304</v>
      </c>
      <c r="BV10" s="16">
        <v>0.84818067597152302</v>
      </c>
      <c r="BW10" s="16"/>
      <c r="BX10" s="16">
        <v>0.81674697404510799</v>
      </c>
      <c r="BY10" s="16">
        <v>0.84223394751904201</v>
      </c>
      <c r="BZ10" s="16"/>
      <c r="CA10" s="16">
        <v>0.81694768780889504</v>
      </c>
      <c r="CB10" s="16">
        <v>0.83528626644127402</v>
      </c>
    </row>
    <row r="11" spans="2:80" x14ac:dyDescent="0.35">
      <c r="B11" s="24" t="s">
        <v>177</v>
      </c>
      <c r="C11" s="18">
        <v>3.4398185069977397E-2</v>
      </c>
      <c r="D11" s="18">
        <v>0</v>
      </c>
      <c r="E11" s="18">
        <v>6.7540767873848606E-2</v>
      </c>
      <c r="F11" s="18"/>
      <c r="G11" s="18">
        <v>7.7814294772444698E-2</v>
      </c>
      <c r="H11" s="18">
        <v>2.6755017548183799E-2</v>
      </c>
      <c r="I11" s="18">
        <v>0</v>
      </c>
      <c r="J11" s="18"/>
      <c r="K11" s="18">
        <v>5.01858246167304E-2</v>
      </c>
      <c r="L11" s="18">
        <v>3.8054592893451297E-2</v>
      </c>
      <c r="M11" s="18">
        <v>0</v>
      </c>
      <c r="N11" s="18">
        <v>0</v>
      </c>
      <c r="O11" s="18"/>
      <c r="P11" s="18">
        <v>0.12061745399068401</v>
      </c>
      <c r="Q11" s="18">
        <v>9.1944033825630406E-2</v>
      </c>
      <c r="R11" s="18">
        <v>0</v>
      </c>
      <c r="S11" s="18">
        <v>0</v>
      </c>
      <c r="T11" s="18">
        <v>0</v>
      </c>
      <c r="U11" s="18">
        <v>0</v>
      </c>
      <c r="V11" s="18">
        <v>0</v>
      </c>
      <c r="W11" s="18">
        <v>0</v>
      </c>
      <c r="X11" s="18">
        <v>0</v>
      </c>
      <c r="Y11" s="18">
        <v>0</v>
      </c>
      <c r="Z11" s="18">
        <v>0</v>
      </c>
      <c r="AA11" s="18">
        <v>0</v>
      </c>
      <c r="AB11" s="18"/>
      <c r="AC11" s="18">
        <v>0</v>
      </c>
      <c r="AD11" s="18">
        <v>0</v>
      </c>
      <c r="AE11" s="18">
        <v>0</v>
      </c>
      <c r="AF11" s="18">
        <v>0.10359644449109</v>
      </c>
      <c r="AG11" s="18"/>
      <c r="AH11" s="18">
        <v>7.53802186738812E-2</v>
      </c>
      <c r="AI11" s="18">
        <v>0</v>
      </c>
      <c r="AJ11" s="18">
        <v>0</v>
      </c>
      <c r="AK11" s="18">
        <v>0</v>
      </c>
      <c r="AL11" s="18"/>
      <c r="AM11" s="18">
        <v>5.8497569244337098E-2</v>
      </c>
      <c r="AN11" s="18">
        <v>0</v>
      </c>
      <c r="AO11" s="18">
        <v>0</v>
      </c>
      <c r="AP11" s="18"/>
      <c r="AQ11" s="18">
        <v>2.7271097137588199E-2</v>
      </c>
      <c r="AR11" s="18">
        <v>0.117157900174876</v>
      </c>
      <c r="AS11" s="18">
        <v>0</v>
      </c>
      <c r="AT11" s="18">
        <v>0</v>
      </c>
      <c r="AU11" s="18">
        <v>0</v>
      </c>
      <c r="AV11" s="18"/>
      <c r="AW11" s="18" t="s">
        <v>137</v>
      </c>
      <c r="AX11" s="18" t="s">
        <v>137</v>
      </c>
      <c r="AY11" s="18" t="s">
        <v>137</v>
      </c>
      <c r="AZ11" s="18">
        <v>3.3288098930824198E-2</v>
      </c>
      <c r="BA11" s="18">
        <v>3.6024013300259297E-2</v>
      </c>
      <c r="BB11" s="18" t="s">
        <v>137</v>
      </c>
      <c r="BC11" s="18" t="s">
        <v>137</v>
      </c>
      <c r="BD11" s="18" t="s">
        <v>137</v>
      </c>
      <c r="BE11" s="18" t="s">
        <v>137</v>
      </c>
      <c r="BF11" s="18"/>
      <c r="BG11" s="18">
        <v>2.6342903893244798E-2</v>
      </c>
      <c r="BH11" s="18">
        <v>7.2246863891319998E-2</v>
      </c>
      <c r="BI11" s="18">
        <v>0</v>
      </c>
      <c r="BJ11" s="18">
        <v>0</v>
      </c>
      <c r="BK11" s="18">
        <v>0</v>
      </c>
      <c r="BL11" s="18">
        <v>0</v>
      </c>
      <c r="BM11" s="18"/>
      <c r="BN11" s="18">
        <v>0</v>
      </c>
      <c r="BO11" s="18">
        <v>4.4374858511348897E-2</v>
      </c>
      <c r="BP11" s="18">
        <v>0</v>
      </c>
      <c r="BQ11" s="18">
        <v>0</v>
      </c>
      <c r="BR11" s="18">
        <v>0</v>
      </c>
      <c r="BS11" s="18">
        <v>0.50874847189893102</v>
      </c>
      <c r="BT11" s="18"/>
      <c r="BU11" s="18">
        <v>3.1269087046984799E-2</v>
      </c>
      <c r="BV11" s="18">
        <v>3.9786523123924798E-2</v>
      </c>
      <c r="BW11" s="18"/>
      <c r="BX11" s="18">
        <v>0</v>
      </c>
      <c r="BY11" s="18">
        <v>4.4989841857636999E-2</v>
      </c>
      <c r="BZ11" s="18"/>
      <c r="CA11" s="18">
        <v>0</v>
      </c>
      <c r="CB11" s="18">
        <v>5.9964286936515301E-2</v>
      </c>
    </row>
    <row r="12" spans="2:80" x14ac:dyDescent="0.35">
      <c r="B12" t="s">
        <v>502</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G22"/>
  <sheetViews>
    <sheetView showGridLines="0" topLeftCell="A2" workbookViewId="0">
      <pane xSplit="2" topLeftCell="C1" activePane="topRight" state="frozen"/>
      <selection pane="topRight" activeCell="D2" sqref="D2:G2"/>
    </sheetView>
  </sheetViews>
  <sheetFormatPr defaultColWidth="10.81640625" defaultRowHeight="14.5" x14ac:dyDescent="0.35"/>
  <cols>
    <col min="2" max="2" width="25.7265625" customWidth="1"/>
    <col min="3" max="7" width="20.7265625" customWidth="1"/>
  </cols>
  <sheetData>
    <row r="2" spans="2:7" ht="40" customHeight="1" x14ac:dyDescent="0.35">
      <c r="D2" s="30" t="s">
        <v>397</v>
      </c>
      <c r="E2" s="27"/>
      <c r="F2" s="27"/>
      <c r="G2" s="27"/>
    </row>
    <row r="6" spans="2:7" ht="50.15" customHeight="1" x14ac:dyDescent="0.35">
      <c r="B6" s="22" t="s">
        <v>15</v>
      </c>
      <c r="C6" s="22" t="s">
        <v>393</v>
      </c>
      <c r="D6" s="22" t="s">
        <v>394</v>
      </c>
      <c r="E6" s="22" t="s">
        <v>395</v>
      </c>
      <c r="F6" s="22" t="s">
        <v>396</v>
      </c>
    </row>
    <row r="7" spans="2:7" x14ac:dyDescent="0.35">
      <c r="B7" s="17" t="s">
        <v>333</v>
      </c>
      <c r="C7" s="16">
        <v>0.57092887684329996</v>
      </c>
      <c r="D7" s="16">
        <v>0.34104317563228997</v>
      </c>
      <c r="E7" s="16">
        <v>0.60954572691367603</v>
      </c>
      <c r="F7" s="16">
        <v>0.11264081261032401</v>
      </c>
    </row>
    <row r="8" spans="2:7" x14ac:dyDescent="0.35">
      <c r="B8" s="17" t="s">
        <v>334</v>
      </c>
      <c r="C8" s="16">
        <v>0.30321749451647201</v>
      </c>
      <c r="D8" s="16">
        <v>0.33701596829283098</v>
      </c>
      <c r="E8" s="16">
        <v>0.19582545689997699</v>
      </c>
      <c r="F8" s="16">
        <v>0.140479025992885</v>
      </c>
    </row>
    <row r="9" spans="2:7" x14ac:dyDescent="0.35">
      <c r="B9" s="17" t="s">
        <v>335</v>
      </c>
      <c r="C9" s="16">
        <v>6.13902058796554E-2</v>
      </c>
      <c r="D9" s="16">
        <v>0.193725758660974</v>
      </c>
      <c r="E9" s="16">
        <v>0</v>
      </c>
      <c r="F9" s="16">
        <v>0.19533148721164501</v>
      </c>
    </row>
    <row r="10" spans="2:7" x14ac:dyDescent="0.35">
      <c r="B10" s="17" t="s">
        <v>336</v>
      </c>
      <c r="C10" s="16">
        <v>1.2505801759403801E-2</v>
      </c>
      <c r="D10" s="16">
        <v>3.04556080478822E-2</v>
      </c>
      <c r="E10" s="16">
        <v>0</v>
      </c>
      <c r="F10" s="16">
        <v>0.22194327278120199</v>
      </c>
    </row>
    <row r="11" spans="2:7" x14ac:dyDescent="0.35">
      <c r="B11" s="17" t="s">
        <v>337</v>
      </c>
      <c r="C11" s="16">
        <v>3.9273830260427101E-3</v>
      </c>
      <c r="D11" s="16">
        <v>7.5166620043539498E-3</v>
      </c>
      <c r="E11" s="16">
        <v>0.194628816186347</v>
      </c>
      <c r="F11" s="16">
        <v>0.32960540140394501</v>
      </c>
    </row>
    <row r="12" spans="2:7" x14ac:dyDescent="0.35">
      <c r="B12" s="17" t="s">
        <v>98</v>
      </c>
      <c r="C12" s="16">
        <v>4.8030237975125803E-2</v>
      </c>
      <c r="D12" s="16">
        <v>9.0242827361668804E-2</v>
      </c>
      <c r="E12" s="16">
        <v>0</v>
      </c>
      <c r="F12" s="16">
        <v>0</v>
      </c>
    </row>
    <row r="13" spans="2:7" x14ac:dyDescent="0.35">
      <c r="B13" s="21" t="s">
        <v>338</v>
      </c>
      <c r="C13" s="19">
        <v>0.87414637135977202</v>
      </c>
      <c r="D13" s="19">
        <v>0.67805914392512101</v>
      </c>
      <c r="E13" s="19">
        <v>0.80537118381365302</v>
      </c>
      <c r="F13" s="19">
        <v>0.25311983860320902</v>
      </c>
    </row>
    <row r="14" spans="2:7" x14ac:dyDescent="0.35">
      <c r="B14" s="21" t="s">
        <v>339</v>
      </c>
      <c r="C14" s="19">
        <v>1.6433184785446499E-2</v>
      </c>
      <c r="D14" s="19">
        <v>3.7972270052236197E-2</v>
      </c>
      <c r="E14" s="19">
        <v>0.194628816186347</v>
      </c>
      <c r="F14" s="19">
        <v>0.55154867418514697</v>
      </c>
    </row>
    <row r="15" spans="2:7" x14ac:dyDescent="0.35">
      <c r="B15" s="21" t="s">
        <v>110</v>
      </c>
      <c r="C15" s="20">
        <v>0.85771318657432605</v>
      </c>
      <c r="D15" s="20">
        <v>0.64008687387288499</v>
      </c>
      <c r="E15" s="20">
        <v>0.61074236762730605</v>
      </c>
      <c r="F15" s="20">
        <v>-0.298428835581938</v>
      </c>
    </row>
    <row r="16" spans="2:7" x14ac:dyDescent="0.35">
      <c r="B16" s="15" t="s">
        <v>100</v>
      </c>
      <c r="C16" s="15"/>
      <c r="D16" s="15"/>
      <c r="E16" s="15"/>
      <c r="F16" s="15"/>
    </row>
    <row r="17" spans="2:2" x14ac:dyDescent="0.35">
      <c r="B17" t="s">
        <v>101</v>
      </c>
    </row>
    <row r="18" spans="2:2" x14ac:dyDescent="0.35">
      <c r="B18" t="s">
        <v>102</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CB22"/>
  <sheetViews>
    <sheetView showGridLines="0" topLeftCell="A11" workbookViewId="0">
      <pane xSplit="2" topLeftCell="C1" activePane="topRight" state="frozen"/>
      <selection pane="topRight" activeCell="B18" sqref="B18"/>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398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v>
      </c>
      <c r="D7" s="10">
        <v>1</v>
      </c>
      <c r="E7" s="10">
        <v>4</v>
      </c>
      <c r="F7" s="10"/>
      <c r="G7" s="10" t="s">
        <v>136</v>
      </c>
      <c r="H7" s="10">
        <v>4</v>
      </c>
      <c r="I7" s="10">
        <v>1</v>
      </c>
      <c r="J7" s="10"/>
      <c r="K7" s="10">
        <v>2</v>
      </c>
      <c r="L7" s="10">
        <v>1</v>
      </c>
      <c r="M7" s="10" t="s">
        <v>136</v>
      </c>
      <c r="N7" s="10">
        <v>2</v>
      </c>
      <c r="O7" s="10"/>
      <c r="P7" s="10" t="s">
        <v>136</v>
      </c>
      <c r="Q7" s="10">
        <v>1</v>
      </c>
      <c r="R7" s="10">
        <v>1</v>
      </c>
      <c r="S7" s="10">
        <v>1</v>
      </c>
      <c r="T7" s="10" t="s">
        <v>136</v>
      </c>
      <c r="U7" s="10" t="s">
        <v>136</v>
      </c>
      <c r="V7" s="10" t="s">
        <v>136</v>
      </c>
      <c r="W7" s="10" t="s">
        <v>136</v>
      </c>
      <c r="X7" s="10">
        <v>2</v>
      </c>
      <c r="Y7" s="10" t="s">
        <v>136</v>
      </c>
      <c r="Z7" s="10" t="s">
        <v>136</v>
      </c>
      <c r="AA7" s="10" t="s">
        <v>136</v>
      </c>
      <c r="AB7" s="10"/>
      <c r="AC7" s="10">
        <v>2</v>
      </c>
      <c r="AD7" s="10" t="s">
        <v>136</v>
      </c>
      <c r="AE7" s="10" t="s">
        <v>136</v>
      </c>
      <c r="AF7" s="10">
        <v>2</v>
      </c>
      <c r="AG7" s="10"/>
      <c r="AH7" s="10">
        <v>3</v>
      </c>
      <c r="AI7" s="10">
        <v>1</v>
      </c>
      <c r="AJ7" s="10" t="s">
        <v>136</v>
      </c>
      <c r="AK7" s="10">
        <v>1</v>
      </c>
      <c r="AL7" s="10"/>
      <c r="AM7" s="10">
        <v>4</v>
      </c>
      <c r="AN7" s="10">
        <v>1</v>
      </c>
      <c r="AO7" s="10" t="s">
        <v>136</v>
      </c>
      <c r="AP7" s="10"/>
      <c r="AQ7" s="10">
        <v>3</v>
      </c>
      <c r="AR7" s="10">
        <v>2</v>
      </c>
      <c r="AS7" s="10" t="s">
        <v>136</v>
      </c>
      <c r="AT7" s="10" t="s">
        <v>136</v>
      </c>
      <c r="AU7" s="10" t="s">
        <v>136</v>
      </c>
      <c r="AV7" s="10"/>
      <c r="AW7" s="10">
        <v>1</v>
      </c>
      <c r="AX7" s="10" t="s">
        <v>136</v>
      </c>
      <c r="AY7" s="10" t="s">
        <v>136</v>
      </c>
      <c r="AZ7" s="10">
        <v>1</v>
      </c>
      <c r="BA7" s="10">
        <v>1</v>
      </c>
      <c r="BB7" s="10" t="s">
        <v>136</v>
      </c>
      <c r="BC7" s="10" t="s">
        <v>136</v>
      </c>
      <c r="BD7" s="10" t="s">
        <v>136</v>
      </c>
      <c r="BE7" s="10" t="s">
        <v>136</v>
      </c>
      <c r="BF7" s="10"/>
      <c r="BG7" s="10">
        <v>1</v>
      </c>
      <c r="BH7" s="10">
        <v>1</v>
      </c>
      <c r="BI7" s="10" t="s">
        <v>136</v>
      </c>
      <c r="BJ7" s="10">
        <v>1</v>
      </c>
      <c r="BK7" s="10">
        <v>2</v>
      </c>
      <c r="BL7" s="10" t="s">
        <v>136</v>
      </c>
      <c r="BM7" s="10"/>
      <c r="BN7" s="10">
        <v>1</v>
      </c>
      <c r="BO7" s="10">
        <v>1</v>
      </c>
      <c r="BP7" s="10">
        <v>1</v>
      </c>
      <c r="BQ7" s="10">
        <v>1</v>
      </c>
      <c r="BR7" s="10">
        <v>1</v>
      </c>
      <c r="BS7" s="10" t="s">
        <v>136</v>
      </c>
      <c r="BT7" s="10"/>
      <c r="BU7" s="10">
        <v>5</v>
      </c>
      <c r="BV7" s="10" t="s">
        <v>136</v>
      </c>
      <c r="BW7" s="10"/>
      <c r="BX7" s="10">
        <v>5</v>
      </c>
      <c r="BY7" s="10" t="s">
        <v>136</v>
      </c>
      <c r="BZ7" s="10"/>
      <c r="CA7" s="10">
        <v>5</v>
      </c>
      <c r="CB7" s="10" t="s">
        <v>136</v>
      </c>
    </row>
    <row r="8" spans="2:80" ht="30" customHeight="1" x14ac:dyDescent="0.35">
      <c r="B8" s="11" t="s">
        <v>20</v>
      </c>
      <c r="C8" s="11">
        <v>5</v>
      </c>
      <c r="D8" s="11">
        <v>1</v>
      </c>
      <c r="E8" s="11">
        <v>4</v>
      </c>
      <c r="F8" s="11"/>
      <c r="G8" s="11" t="s">
        <v>136</v>
      </c>
      <c r="H8" s="11">
        <v>4</v>
      </c>
      <c r="I8" s="11">
        <v>1</v>
      </c>
      <c r="J8" s="11"/>
      <c r="K8" s="11">
        <v>2</v>
      </c>
      <c r="L8" s="11">
        <v>1</v>
      </c>
      <c r="M8" s="11" t="s">
        <v>136</v>
      </c>
      <c r="N8" s="11">
        <v>2</v>
      </c>
      <c r="O8" s="11"/>
      <c r="P8" s="11" t="s">
        <v>136</v>
      </c>
      <c r="Q8" s="11">
        <v>1</v>
      </c>
      <c r="R8" s="11">
        <v>1</v>
      </c>
      <c r="S8" s="11">
        <v>1</v>
      </c>
      <c r="T8" s="11" t="s">
        <v>136</v>
      </c>
      <c r="U8" s="11" t="s">
        <v>136</v>
      </c>
      <c r="V8" s="11" t="s">
        <v>136</v>
      </c>
      <c r="W8" s="11" t="s">
        <v>136</v>
      </c>
      <c r="X8" s="11">
        <v>2</v>
      </c>
      <c r="Y8" s="11" t="s">
        <v>136</v>
      </c>
      <c r="Z8" s="11" t="s">
        <v>136</v>
      </c>
      <c r="AA8" s="11" t="s">
        <v>136</v>
      </c>
      <c r="AB8" s="11"/>
      <c r="AC8" s="11">
        <v>2</v>
      </c>
      <c r="AD8" s="11" t="s">
        <v>136</v>
      </c>
      <c r="AE8" s="11" t="s">
        <v>136</v>
      </c>
      <c r="AF8" s="11">
        <v>2</v>
      </c>
      <c r="AG8" s="11"/>
      <c r="AH8" s="11">
        <v>3</v>
      </c>
      <c r="AI8" s="11">
        <v>1</v>
      </c>
      <c r="AJ8" s="11" t="s">
        <v>136</v>
      </c>
      <c r="AK8" s="11">
        <v>1</v>
      </c>
      <c r="AL8" s="11"/>
      <c r="AM8" s="11">
        <v>4</v>
      </c>
      <c r="AN8" s="11">
        <v>1</v>
      </c>
      <c r="AO8" s="11" t="s">
        <v>136</v>
      </c>
      <c r="AP8" s="11"/>
      <c r="AQ8" s="11">
        <v>3</v>
      </c>
      <c r="AR8" s="11">
        <v>2</v>
      </c>
      <c r="AS8" s="11" t="s">
        <v>136</v>
      </c>
      <c r="AT8" s="11" t="s">
        <v>136</v>
      </c>
      <c r="AU8" s="11" t="s">
        <v>136</v>
      </c>
      <c r="AV8" s="11"/>
      <c r="AW8" s="11">
        <v>1</v>
      </c>
      <c r="AX8" s="11" t="s">
        <v>136</v>
      </c>
      <c r="AY8" s="11" t="s">
        <v>136</v>
      </c>
      <c r="AZ8" s="11">
        <v>1</v>
      </c>
      <c r="BA8" s="11">
        <v>1</v>
      </c>
      <c r="BB8" s="11" t="s">
        <v>136</v>
      </c>
      <c r="BC8" s="11" t="s">
        <v>136</v>
      </c>
      <c r="BD8" s="11" t="s">
        <v>136</v>
      </c>
      <c r="BE8" s="11" t="s">
        <v>136</v>
      </c>
      <c r="BF8" s="11"/>
      <c r="BG8" s="11">
        <v>1</v>
      </c>
      <c r="BH8" s="11">
        <v>1</v>
      </c>
      <c r="BI8" s="11" t="s">
        <v>136</v>
      </c>
      <c r="BJ8" s="11">
        <v>1</v>
      </c>
      <c r="BK8" s="11">
        <v>2</v>
      </c>
      <c r="BL8" s="11" t="s">
        <v>136</v>
      </c>
      <c r="BM8" s="11"/>
      <c r="BN8" s="11">
        <v>1</v>
      </c>
      <c r="BO8" s="11">
        <v>1</v>
      </c>
      <c r="BP8" s="11">
        <v>1</v>
      </c>
      <c r="BQ8" s="11">
        <v>1</v>
      </c>
      <c r="BR8" s="11">
        <v>1</v>
      </c>
      <c r="BS8" s="11" t="s">
        <v>136</v>
      </c>
      <c r="BT8" s="11"/>
      <c r="BU8" s="11">
        <v>5</v>
      </c>
      <c r="BV8" s="11" t="s">
        <v>136</v>
      </c>
      <c r="BW8" s="11"/>
      <c r="BX8" s="11">
        <v>5</v>
      </c>
      <c r="BY8" s="11" t="s">
        <v>136</v>
      </c>
      <c r="BZ8" s="11"/>
      <c r="CA8" s="11">
        <v>5</v>
      </c>
      <c r="CB8" s="11" t="s">
        <v>136</v>
      </c>
    </row>
    <row r="9" spans="2:80" x14ac:dyDescent="0.35">
      <c r="B9" s="17" t="s">
        <v>333</v>
      </c>
      <c r="C9" s="16">
        <v>0.60954572691367603</v>
      </c>
      <c r="D9" s="16">
        <v>1</v>
      </c>
      <c r="E9" s="16">
        <v>0.51717244405733498</v>
      </c>
      <c r="F9" s="16"/>
      <c r="G9" s="16" t="s">
        <v>137</v>
      </c>
      <c r="H9" s="16">
        <v>0.498435072149497</v>
      </c>
      <c r="I9" s="16">
        <v>1</v>
      </c>
      <c r="J9" s="16"/>
      <c r="K9" s="16">
        <v>0.50111454144812895</v>
      </c>
      <c r="L9" s="16">
        <v>1</v>
      </c>
      <c r="M9" s="16" t="s">
        <v>137</v>
      </c>
      <c r="N9" s="16">
        <v>0.53231852080950703</v>
      </c>
      <c r="O9" s="16"/>
      <c r="P9" s="16" t="s">
        <v>137</v>
      </c>
      <c r="Q9" s="16">
        <v>1</v>
      </c>
      <c r="R9" s="16">
        <v>1</v>
      </c>
      <c r="S9" s="16">
        <v>0</v>
      </c>
      <c r="T9" s="16" t="s">
        <v>137</v>
      </c>
      <c r="U9" s="16" t="s">
        <v>137</v>
      </c>
      <c r="V9" s="16" t="s">
        <v>137</v>
      </c>
      <c r="W9" s="16" t="s">
        <v>137</v>
      </c>
      <c r="X9" s="16">
        <v>0.53231852080950703</v>
      </c>
      <c r="Y9" s="16" t="s">
        <v>137</v>
      </c>
      <c r="Z9" s="16" t="s">
        <v>137</v>
      </c>
      <c r="AA9" s="16" t="s">
        <v>137</v>
      </c>
      <c r="AB9" s="16"/>
      <c r="AC9" s="16">
        <v>0.495709922411115</v>
      </c>
      <c r="AD9" s="16" t="s">
        <v>137</v>
      </c>
      <c r="AE9" s="16" t="s">
        <v>137</v>
      </c>
      <c r="AF9" s="16">
        <v>0.50111454144812895</v>
      </c>
      <c r="AG9" s="16"/>
      <c r="AH9" s="16">
        <v>0.36198429852111702</v>
      </c>
      <c r="AI9" s="16">
        <v>1</v>
      </c>
      <c r="AJ9" s="16" t="s">
        <v>137</v>
      </c>
      <c r="AK9" s="16">
        <v>1</v>
      </c>
      <c r="AL9" s="16"/>
      <c r="AM9" s="16">
        <v>0.75797689959685899</v>
      </c>
      <c r="AN9" s="16">
        <v>0</v>
      </c>
      <c r="AO9" s="16" t="s">
        <v>137</v>
      </c>
      <c r="AP9" s="16"/>
      <c r="AQ9" s="16">
        <v>0.66595733761779496</v>
      </c>
      <c r="AR9" s="16">
        <v>0.53079225076982695</v>
      </c>
      <c r="AS9" s="16" t="s">
        <v>137</v>
      </c>
      <c r="AT9" s="16" t="s">
        <v>137</v>
      </c>
      <c r="AU9" s="16" t="s">
        <v>137</v>
      </c>
      <c r="AV9" s="16"/>
      <c r="AW9" s="16">
        <v>1</v>
      </c>
      <c r="AX9" s="16" t="s">
        <v>137</v>
      </c>
      <c r="AY9" s="16" t="s">
        <v>137</v>
      </c>
      <c r="AZ9" s="16">
        <v>1</v>
      </c>
      <c r="BA9" s="16">
        <v>0</v>
      </c>
      <c r="BB9" s="16" t="s">
        <v>137</v>
      </c>
      <c r="BC9" s="16" t="s">
        <v>137</v>
      </c>
      <c r="BD9" s="16" t="s">
        <v>137</v>
      </c>
      <c r="BE9" s="16" t="s">
        <v>137</v>
      </c>
      <c r="BF9" s="16"/>
      <c r="BG9" s="16">
        <v>1</v>
      </c>
      <c r="BH9" s="16">
        <v>1</v>
      </c>
      <c r="BI9" s="16" t="s">
        <v>137</v>
      </c>
      <c r="BJ9" s="16">
        <v>0</v>
      </c>
      <c r="BK9" s="16">
        <v>0.49417770566143798</v>
      </c>
      <c r="BL9" s="16" t="s">
        <v>137</v>
      </c>
      <c r="BM9" s="16"/>
      <c r="BN9" s="16">
        <v>0</v>
      </c>
      <c r="BO9" s="16">
        <v>1</v>
      </c>
      <c r="BP9" s="16">
        <v>0</v>
      </c>
      <c r="BQ9" s="16">
        <v>1</v>
      </c>
      <c r="BR9" s="16">
        <v>1</v>
      </c>
      <c r="BS9" s="16" t="s">
        <v>137</v>
      </c>
      <c r="BT9" s="16"/>
      <c r="BU9" s="16">
        <v>0.60954572691367603</v>
      </c>
      <c r="BV9" s="16" t="s">
        <v>137</v>
      </c>
      <c r="BW9" s="16"/>
      <c r="BX9" s="16">
        <v>0.60954572691367603</v>
      </c>
      <c r="BY9" s="16" t="s">
        <v>137</v>
      </c>
      <c r="BZ9" s="16"/>
      <c r="CA9" s="16">
        <v>0.60954572691367603</v>
      </c>
      <c r="CB9" s="16" t="s">
        <v>137</v>
      </c>
    </row>
    <row r="10" spans="2:80" x14ac:dyDescent="0.35">
      <c r="B10" s="17" t="s">
        <v>334</v>
      </c>
      <c r="C10" s="16">
        <v>0.19582545689997699</v>
      </c>
      <c r="D10" s="16">
        <v>0</v>
      </c>
      <c r="E10" s="16">
        <v>0.24215364836196299</v>
      </c>
      <c r="F10" s="16"/>
      <c r="G10" s="16" t="s">
        <v>137</v>
      </c>
      <c r="H10" s="16">
        <v>0.25155104689970698</v>
      </c>
      <c r="I10" s="16">
        <v>0</v>
      </c>
      <c r="J10" s="16"/>
      <c r="K10" s="16">
        <v>0.498885458551871</v>
      </c>
      <c r="L10" s="16">
        <v>0</v>
      </c>
      <c r="M10" s="16" t="s">
        <v>137</v>
      </c>
      <c r="N10" s="16">
        <v>0</v>
      </c>
      <c r="O10" s="16"/>
      <c r="P10" s="16" t="s">
        <v>137</v>
      </c>
      <c r="Q10" s="16">
        <v>0</v>
      </c>
      <c r="R10" s="16">
        <v>0</v>
      </c>
      <c r="S10" s="16">
        <v>1</v>
      </c>
      <c r="T10" s="16" t="s">
        <v>137</v>
      </c>
      <c r="U10" s="16" t="s">
        <v>137</v>
      </c>
      <c r="V10" s="16" t="s">
        <v>137</v>
      </c>
      <c r="W10" s="16" t="s">
        <v>137</v>
      </c>
      <c r="X10" s="16">
        <v>0</v>
      </c>
      <c r="Y10" s="16" t="s">
        <v>137</v>
      </c>
      <c r="Z10" s="16" t="s">
        <v>137</v>
      </c>
      <c r="AA10" s="16" t="s">
        <v>137</v>
      </c>
      <c r="AB10" s="16"/>
      <c r="AC10" s="16">
        <v>0</v>
      </c>
      <c r="AD10" s="16" t="s">
        <v>137</v>
      </c>
      <c r="AE10" s="16" t="s">
        <v>137</v>
      </c>
      <c r="AF10" s="16">
        <v>0.498885458551871</v>
      </c>
      <c r="AG10" s="16"/>
      <c r="AH10" s="16">
        <v>0.31998552676574099</v>
      </c>
      <c r="AI10" s="16">
        <v>0</v>
      </c>
      <c r="AJ10" s="16" t="s">
        <v>137</v>
      </c>
      <c r="AK10" s="16">
        <v>0</v>
      </c>
      <c r="AL10" s="16"/>
      <c r="AM10" s="16">
        <v>0</v>
      </c>
      <c r="AN10" s="16">
        <v>1</v>
      </c>
      <c r="AO10" s="16" t="s">
        <v>137</v>
      </c>
      <c r="AP10" s="16"/>
      <c r="AQ10" s="16">
        <v>0</v>
      </c>
      <c r="AR10" s="16">
        <v>0.469207749230173</v>
      </c>
      <c r="AS10" s="16" t="s">
        <v>137</v>
      </c>
      <c r="AT10" s="16" t="s">
        <v>137</v>
      </c>
      <c r="AU10" s="16" t="s">
        <v>137</v>
      </c>
      <c r="AV10" s="16"/>
      <c r="AW10" s="16">
        <v>0</v>
      </c>
      <c r="AX10" s="16" t="s">
        <v>137</v>
      </c>
      <c r="AY10" s="16" t="s">
        <v>137</v>
      </c>
      <c r="AZ10" s="16">
        <v>0</v>
      </c>
      <c r="BA10" s="16">
        <v>1</v>
      </c>
      <c r="BB10" s="16" t="s">
        <v>137</v>
      </c>
      <c r="BC10" s="16" t="s">
        <v>137</v>
      </c>
      <c r="BD10" s="16" t="s">
        <v>137</v>
      </c>
      <c r="BE10" s="16" t="s">
        <v>137</v>
      </c>
      <c r="BF10" s="16"/>
      <c r="BG10" s="16">
        <v>0</v>
      </c>
      <c r="BH10" s="16">
        <v>0</v>
      </c>
      <c r="BI10" s="16" t="s">
        <v>137</v>
      </c>
      <c r="BJ10" s="16">
        <v>0</v>
      </c>
      <c r="BK10" s="16">
        <v>0.50582229433856196</v>
      </c>
      <c r="BL10" s="16" t="s">
        <v>137</v>
      </c>
      <c r="BM10" s="16"/>
      <c r="BN10" s="16">
        <v>1</v>
      </c>
      <c r="BO10" s="16">
        <v>0</v>
      </c>
      <c r="BP10" s="16">
        <v>0</v>
      </c>
      <c r="BQ10" s="16">
        <v>0</v>
      </c>
      <c r="BR10" s="16">
        <v>0</v>
      </c>
      <c r="BS10" s="16" t="s">
        <v>137</v>
      </c>
      <c r="BT10" s="16"/>
      <c r="BU10" s="16">
        <v>0.19582545689997699</v>
      </c>
      <c r="BV10" s="16" t="s">
        <v>137</v>
      </c>
      <c r="BW10" s="16"/>
      <c r="BX10" s="16">
        <v>0.19582545689997699</v>
      </c>
      <c r="BY10" s="16" t="s">
        <v>137</v>
      </c>
      <c r="BZ10" s="16"/>
      <c r="CA10" s="16">
        <v>0.19582545689997699</v>
      </c>
      <c r="CB10" s="16" t="s">
        <v>137</v>
      </c>
    </row>
    <row r="11" spans="2:80" x14ac:dyDescent="0.35">
      <c r="B11" s="17" t="s">
        <v>335</v>
      </c>
      <c r="C11" s="16">
        <v>0</v>
      </c>
      <c r="D11" s="16">
        <v>0</v>
      </c>
      <c r="E11" s="16">
        <v>0</v>
      </c>
      <c r="F11" s="16"/>
      <c r="G11" s="16" t="s">
        <v>137</v>
      </c>
      <c r="H11" s="16">
        <v>0</v>
      </c>
      <c r="I11" s="16">
        <v>0</v>
      </c>
      <c r="J11" s="16"/>
      <c r="K11" s="16">
        <v>0</v>
      </c>
      <c r="L11" s="16">
        <v>0</v>
      </c>
      <c r="M11" s="16" t="s">
        <v>137</v>
      </c>
      <c r="N11" s="16">
        <v>0</v>
      </c>
      <c r="O11" s="16"/>
      <c r="P11" s="16" t="s">
        <v>137</v>
      </c>
      <c r="Q11" s="16">
        <v>0</v>
      </c>
      <c r="R11" s="16">
        <v>0</v>
      </c>
      <c r="S11" s="16">
        <v>0</v>
      </c>
      <c r="T11" s="16" t="s">
        <v>137</v>
      </c>
      <c r="U11" s="16" t="s">
        <v>137</v>
      </c>
      <c r="V11" s="16" t="s">
        <v>137</v>
      </c>
      <c r="W11" s="16" t="s">
        <v>137</v>
      </c>
      <c r="X11" s="16">
        <v>0</v>
      </c>
      <c r="Y11" s="16" t="s">
        <v>137</v>
      </c>
      <c r="Z11" s="16" t="s">
        <v>137</v>
      </c>
      <c r="AA11" s="16" t="s">
        <v>137</v>
      </c>
      <c r="AB11" s="16"/>
      <c r="AC11" s="16">
        <v>0</v>
      </c>
      <c r="AD11" s="16" t="s">
        <v>137</v>
      </c>
      <c r="AE11" s="16" t="s">
        <v>137</v>
      </c>
      <c r="AF11" s="16">
        <v>0</v>
      </c>
      <c r="AG11" s="16"/>
      <c r="AH11" s="16">
        <v>0</v>
      </c>
      <c r="AI11" s="16">
        <v>0</v>
      </c>
      <c r="AJ11" s="16" t="s">
        <v>137</v>
      </c>
      <c r="AK11" s="16">
        <v>0</v>
      </c>
      <c r="AL11" s="16"/>
      <c r="AM11" s="16">
        <v>0</v>
      </c>
      <c r="AN11" s="16">
        <v>0</v>
      </c>
      <c r="AO11" s="16" t="s">
        <v>137</v>
      </c>
      <c r="AP11" s="16"/>
      <c r="AQ11" s="16">
        <v>0</v>
      </c>
      <c r="AR11" s="16">
        <v>0</v>
      </c>
      <c r="AS11" s="16" t="s">
        <v>137</v>
      </c>
      <c r="AT11" s="16" t="s">
        <v>137</v>
      </c>
      <c r="AU11" s="16" t="s">
        <v>137</v>
      </c>
      <c r="AV11" s="16"/>
      <c r="AW11" s="16">
        <v>0</v>
      </c>
      <c r="AX11" s="16" t="s">
        <v>137</v>
      </c>
      <c r="AY11" s="16" t="s">
        <v>137</v>
      </c>
      <c r="AZ11" s="16">
        <v>0</v>
      </c>
      <c r="BA11" s="16">
        <v>0</v>
      </c>
      <c r="BB11" s="16" t="s">
        <v>137</v>
      </c>
      <c r="BC11" s="16" t="s">
        <v>137</v>
      </c>
      <c r="BD11" s="16" t="s">
        <v>137</v>
      </c>
      <c r="BE11" s="16" t="s">
        <v>137</v>
      </c>
      <c r="BF11" s="16"/>
      <c r="BG11" s="16">
        <v>0</v>
      </c>
      <c r="BH11" s="16">
        <v>0</v>
      </c>
      <c r="BI11" s="16" t="s">
        <v>137</v>
      </c>
      <c r="BJ11" s="16">
        <v>0</v>
      </c>
      <c r="BK11" s="16">
        <v>0</v>
      </c>
      <c r="BL11" s="16" t="s">
        <v>137</v>
      </c>
      <c r="BM11" s="16"/>
      <c r="BN11" s="16">
        <v>0</v>
      </c>
      <c r="BO11" s="16">
        <v>0</v>
      </c>
      <c r="BP11" s="16">
        <v>0</v>
      </c>
      <c r="BQ11" s="16">
        <v>0</v>
      </c>
      <c r="BR11" s="16">
        <v>0</v>
      </c>
      <c r="BS11" s="16" t="s">
        <v>137</v>
      </c>
      <c r="BT11" s="16"/>
      <c r="BU11" s="16">
        <v>0</v>
      </c>
      <c r="BV11" s="16" t="s">
        <v>137</v>
      </c>
      <c r="BW11" s="16"/>
      <c r="BX11" s="16">
        <v>0</v>
      </c>
      <c r="BY11" s="16" t="s">
        <v>137</v>
      </c>
      <c r="BZ11" s="16"/>
      <c r="CA11" s="16">
        <v>0</v>
      </c>
      <c r="CB11" s="16" t="s">
        <v>137</v>
      </c>
    </row>
    <row r="12" spans="2:80" x14ac:dyDescent="0.35">
      <c r="B12" s="17" t="s">
        <v>336</v>
      </c>
      <c r="C12" s="16">
        <v>0</v>
      </c>
      <c r="D12" s="16">
        <v>0</v>
      </c>
      <c r="E12" s="16">
        <v>0</v>
      </c>
      <c r="F12" s="16"/>
      <c r="G12" s="16" t="s">
        <v>137</v>
      </c>
      <c r="H12" s="16">
        <v>0</v>
      </c>
      <c r="I12" s="16">
        <v>0</v>
      </c>
      <c r="J12" s="16"/>
      <c r="K12" s="16">
        <v>0</v>
      </c>
      <c r="L12" s="16">
        <v>0</v>
      </c>
      <c r="M12" s="16" t="s">
        <v>137</v>
      </c>
      <c r="N12" s="16">
        <v>0</v>
      </c>
      <c r="O12" s="16"/>
      <c r="P12" s="16" t="s">
        <v>137</v>
      </c>
      <c r="Q12" s="16">
        <v>0</v>
      </c>
      <c r="R12" s="16">
        <v>0</v>
      </c>
      <c r="S12" s="16">
        <v>0</v>
      </c>
      <c r="T12" s="16" t="s">
        <v>137</v>
      </c>
      <c r="U12" s="16" t="s">
        <v>137</v>
      </c>
      <c r="V12" s="16" t="s">
        <v>137</v>
      </c>
      <c r="W12" s="16" t="s">
        <v>137</v>
      </c>
      <c r="X12" s="16">
        <v>0</v>
      </c>
      <c r="Y12" s="16" t="s">
        <v>137</v>
      </c>
      <c r="Z12" s="16" t="s">
        <v>137</v>
      </c>
      <c r="AA12" s="16" t="s">
        <v>137</v>
      </c>
      <c r="AB12" s="16"/>
      <c r="AC12" s="16">
        <v>0</v>
      </c>
      <c r="AD12" s="16" t="s">
        <v>137</v>
      </c>
      <c r="AE12" s="16" t="s">
        <v>137</v>
      </c>
      <c r="AF12" s="16">
        <v>0</v>
      </c>
      <c r="AG12" s="16"/>
      <c r="AH12" s="16">
        <v>0</v>
      </c>
      <c r="AI12" s="16">
        <v>0</v>
      </c>
      <c r="AJ12" s="16" t="s">
        <v>137</v>
      </c>
      <c r="AK12" s="16">
        <v>0</v>
      </c>
      <c r="AL12" s="16"/>
      <c r="AM12" s="16">
        <v>0</v>
      </c>
      <c r="AN12" s="16">
        <v>0</v>
      </c>
      <c r="AO12" s="16" t="s">
        <v>137</v>
      </c>
      <c r="AP12" s="16"/>
      <c r="AQ12" s="16">
        <v>0</v>
      </c>
      <c r="AR12" s="16">
        <v>0</v>
      </c>
      <c r="AS12" s="16" t="s">
        <v>137</v>
      </c>
      <c r="AT12" s="16" t="s">
        <v>137</v>
      </c>
      <c r="AU12" s="16" t="s">
        <v>137</v>
      </c>
      <c r="AV12" s="16"/>
      <c r="AW12" s="16">
        <v>0</v>
      </c>
      <c r="AX12" s="16" t="s">
        <v>137</v>
      </c>
      <c r="AY12" s="16" t="s">
        <v>137</v>
      </c>
      <c r="AZ12" s="16">
        <v>0</v>
      </c>
      <c r="BA12" s="16">
        <v>0</v>
      </c>
      <c r="BB12" s="16" t="s">
        <v>137</v>
      </c>
      <c r="BC12" s="16" t="s">
        <v>137</v>
      </c>
      <c r="BD12" s="16" t="s">
        <v>137</v>
      </c>
      <c r="BE12" s="16" t="s">
        <v>137</v>
      </c>
      <c r="BF12" s="16"/>
      <c r="BG12" s="16">
        <v>0</v>
      </c>
      <c r="BH12" s="16">
        <v>0</v>
      </c>
      <c r="BI12" s="16" t="s">
        <v>137</v>
      </c>
      <c r="BJ12" s="16">
        <v>0</v>
      </c>
      <c r="BK12" s="16">
        <v>0</v>
      </c>
      <c r="BL12" s="16" t="s">
        <v>137</v>
      </c>
      <c r="BM12" s="16"/>
      <c r="BN12" s="16">
        <v>0</v>
      </c>
      <c r="BO12" s="16">
        <v>0</v>
      </c>
      <c r="BP12" s="16">
        <v>0</v>
      </c>
      <c r="BQ12" s="16">
        <v>0</v>
      </c>
      <c r="BR12" s="16">
        <v>0</v>
      </c>
      <c r="BS12" s="16" t="s">
        <v>137</v>
      </c>
      <c r="BT12" s="16"/>
      <c r="BU12" s="16">
        <v>0</v>
      </c>
      <c r="BV12" s="16" t="s">
        <v>137</v>
      </c>
      <c r="BW12" s="16"/>
      <c r="BX12" s="16">
        <v>0</v>
      </c>
      <c r="BY12" s="16" t="s">
        <v>137</v>
      </c>
      <c r="BZ12" s="16"/>
      <c r="CA12" s="16">
        <v>0</v>
      </c>
      <c r="CB12" s="16" t="s">
        <v>137</v>
      </c>
    </row>
    <row r="13" spans="2:80" x14ac:dyDescent="0.35">
      <c r="B13" s="17" t="s">
        <v>337</v>
      </c>
      <c r="C13" s="16">
        <v>0.194628816186347</v>
      </c>
      <c r="D13" s="16">
        <v>0</v>
      </c>
      <c r="E13" s="16">
        <v>0.24067390758070101</v>
      </c>
      <c r="F13" s="16"/>
      <c r="G13" s="16" t="s">
        <v>137</v>
      </c>
      <c r="H13" s="16">
        <v>0.25001388095079602</v>
      </c>
      <c r="I13" s="16">
        <v>0</v>
      </c>
      <c r="J13" s="16"/>
      <c r="K13" s="16">
        <v>0</v>
      </c>
      <c r="L13" s="16">
        <v>0</v>
      </c>
      <c r="M13" s="16" t="s">
        <v>137</v>
      </c>
      <c r="N13" s="16">
        <v>0.46768147919049302</v>
      </c>
      <c r="O13" s="16"/>
      <c r="P13" s="16" t="s">
        <v>137</v>
      </c>
      <c r="Q13" s="16">
        <v>0</v>
      </c>
      <c r="R13" s="16">
        <v>0</v>
      </c>
      <c r="S13" s="16">
        <v>0</v>
      </c>
      <c r="T13" s="16" t="s">
        <v>137</v>
      </c>
      <c r="U13" s="16" t="s">
        <v>137</v>
      </c>
      <c r="V13" s="16" t="s">
        <v>137</v>
      </c>
      <c r="W13" s="16" t="s">
        <v>137</v>
      </c>
      <c r="X13" s="16">
        <v>0.46768147919049302</v>
      </c>
      <c r="Y13" s="16" t="s">
        <v>137</v>
      </c>
      <c r="Z13" s="16" t="s">
        <v>137</v>
      </c>
      <c r="AA13" s="16" t="s">
        <v>137</v>
      </c>
      <c r="AB13" s="16"/>
      <c r="AC13" s="16">
        <v>0.504290077588885</v>
      </c>
      <c r="AD13" s="16" t="s">
        <v>137</v>
      </c>
      <c r="AE13" s="16" t="s">
        <v>137</v>
      </c>
      <c r="AF13" s="16">
        <v>0</v>
      </c>
      <c r="AG13" s="16"/>
      <c r="AH13" s="16">
        <v>0.31803017471314199</v>
      </c>
      <c r="AI13" s="16">
        <v>0</v>
      </c>
      <c r="AJ13" s="16" t="s">
        <v>137</v>
      </c>
      <c r="AK13" s="16">
        <v>0</v>
      </c>
      <c r="AL13" s="16"/>
      <c r="AM13" s="16">
        <v>0.24202310040314101</v>
      </c>
      <c r="AN13" s="16">
        <v>0</v>
      </c>
      <c r="AO13" s="16" t="s">
        <v>137</v>
      </c>
      <c r="AP13" s="16"/>
      <c r="AQ13" s="16">
        <v>0.33404266238220498</v>
      </c>
      <c r="AR13" s="16">
        <v>0</v>
      </c>
      <c r="AS13" s="16" t="s">
        <v>137</v>
      </c>
      <c r="AT13" s="16" t="s">
        <v>137</v>
      </c>
      <c r="AU13" s="16" t="s">
        <v>137</v>
      </c>
      <c r="AV13" s="16"/>
      <c r="AW13" s="16">
        <v>0</v>
      </c>
      <c r="AX13" s="16" t="s">
        <v>137</v>
      </c>
      <c r="AY13" s="16" t="s">
        <v>137</v>
      </c>
      <c r="AZ13" s="16">
        <v>0</v>
      </c>
      <c r="BA13" s="16">
        <v>0</v>
      </c>
      <c r="BB13" s="16" t="s">
        <v>137</v>
      </c>
      <c r="BC13" s="16" t="s">
        <v>137</v>
      </c>
      <c r="BD13" s="16" t="s">
        <v>137</v>
      </c>
      <c r="BE13" s="16" t="s">
        <v>137</v>
      </c>
      <c r="BF13" s="16"/>
      <c r="BG13" s="16">
        <v>0</v>
      </c>
      <c r="BH13" s="16">
        <v>0</v>
      </c>
      <c r="BI13" s="16" t="s">
        <v>137</v>
      </c>
      <c r="BJ13" s="16">
        <v>1</v>
      </c>
      <c r="BK13" s="16">
        <v>0</v>
      </c>
      <c r="BL13" s="16" t="s">
        <v>137</v>
      </c>
      <c r="BM13" s="16"/>
      <c r="BN13" s="16">
        <v>0</v>
      </c>
      <c r="BO13" s="16">
        <v>0</v>
      </c>
      <c r="BP13" s="16">
        <v>1</v>
      </c>
      <c r="BQ13" s="16">
        <v>0</v>
      </c>
      <c r="BR13" s="16">
        <v>0</v>
      </c>
      <c r="BS13" s="16" t="s">
        <v>137</v>
      </c>
      <c r="BT13" s="16"/>
      <c r="BU13" s="16">
        <v>0.194628816186347</v>
      </c>
      <c r="BV13" s="16" t="s">
        <v>137</v>
      </c>
      <c r="BW13" s="16"/>
      <c r="BX13" s="16">
        <v>0.194628816186347</v>
      </c>
      <c r="BY13" s="16" t="s">
        <v>137</v>
      </c>
      <c r="BZ13" s="16"/>
      <c r="CA13" s="16">
        <v>0.194628816186347</v>
      </c>
      <c r="CB13" s="16" t="s">
        <v>137</v>
      </c>
    </row>
    <row r="14" spans="2:80" x14ac:dyDescent="0.35">
      <c r="B14" s="17" t="s">
        <v>98</v>
      </c>
      <c r="C14" s="16">
        <v>0</v>
      </c>
      <c r="D14" s="16">
        <v>0</v>
      </c>
      <c r="E14" s="16">
        <v>0</v>
      </c>
      <c r="F14" s="16"/>
      <c r="G14" s="16" t="s">
        <v>137</v>
      </c>
      <c r="H14" s="16">
        <v>0</v>
      </c>
      <c r="I14" s="16">
        <v>0</v>
      </c>
      <c r="J14" s="16"/>
      <c r="K14" s="16">
        <v>0</v>
      </c>
      <c r="L14" s="16">
        <v>0</v>
      </c>
      <c r="M14" s="16" t="s">
        <v>137</v>
      </c>
      <c r="N14" s="16">
        <v>0</v>
      </c>
      <c r="O14" s="16"/>
      <c r="P14" s="16" t="s">
        <v>137</v>
      </c>
      <c r="Q14" s="16">
        <v>0</v>
      </c>
      <c r="R14" s="16">
        <v>0</v>
      </c>
      <c r="S14" s="16">
        <v>0</v>
      </c>
      <c r="T14" s="16" t="s">
        <v>137</v>
      </c>
      <c r="U14" s="16" t="s">
        <v>137</v>
      </c>
      <c r="V14" s="16" t="s">
        <v>137</v>
      </c>
      <c r="W14" s="16" t="s">
        <v>137</v>
      </c>
      <c r="X14" s="16">
        <v>0</v>
      </c>
      <c r="Y14" s="16" t="s">
        <v>137</v>
      </c>
      <c r="Z14" s="16" t="s">
        <v>137</v>
      </c>
      <c r="AA14" s="16" t="s">
        <v>137</v>
      </c>
      <c r="AB14" s="16"/>
      <c r="AC14" s="16">
        <v>0</v>
      </c>
      <c r="AD14" s="16" t="s">
        <v>137</v>
      </c>
      <c r="AE14" s="16" t="s">
        <v>137</v>
      </c>
      <c r="AF14" s="16">
        <v>0</v>
      </c>
      <c r="AG14" s="16"/>
      <c r="AH14" s="16">
        <v>0</v>
      </c>
      <c r="AI14" s="16">
        <v>0</v>
      </c>
      <c r="AJ14" s="16" t="s">
        <v>137</v>
      </c>
      <c r="AK14" s="16">
        <v>0</v>
      </c>
      <c r="AL14" s="16"/>
      <c r="AM14" s="16">
        <v>0</v>
      </c>
      <c r="AN14" s="16">
        <v>0</v>
      </c>
      <c r="AO14" s="16" t="s">
        <v>137</v>
      </c>
      <c r="AP14" s="16"/>
      <c r="AQ14" s="16">
        <v>0</v>
      </c>
      <c r="AR14" s="16">
        <v>0</v>
      </c>
      <c r="AS14" s="16" t="s">
        <v>137</v>
      </c>
      <c r="AT14" s="16" t="s">
        <v>137</v>
      </c>
      <c r="AU14" s="16" t="s">
        <v>137</v>
      </c>
      <c r="AV14" s="16"/>
      <c r="AW14" s="16">
        <v>0</v>
      </c>
      <c r="AX14" s="16" t="s">
        <v>137</v>
      </c>
      <c r="AY14" s="16" t="s">
        <v>137</v>
      </c>
      <c r="AZ14" s="16">
        <v>0</v>
      </c>
      <c r="BA14" s="16">
        <v>0</v>
      </c>
      <c r="BB14" s="16" t="s">
        <v>137</v>
      </c>
      <c r="BC14" s="16" t="s">
        <v>137</v>
      </c>
      <c r="BD14" s="16" t="s">
        <v>137</v>
      </c>
      <c r="BE14" s="16" t="s">
        <v>137</v>
      </c>
      <c r="BF14" s="16"/>
      <c r="BG14" s="16">
        <v>0</v>
      </c>
      <c r="BH14" s="16">
        <v>0</v>
      </c>
      <c r="BI14" s="16" t="s">
        <v>137</v>
      </c>
      <c r="BJ14" s="16">
        <v>0</v>
      </c>
      <c r="BK14" s="16">
        <v>0</v>
      </c>
      <c r="BL14" s="16" t="s">
        <v>137</v>
      </c>
      <c r="BM14" s="16"/>
      <c r="BN14" s="16">
        <v>0</v>
      </c>
      <c r="BO14" s="16">
        <v>0</v>
      </c>
      <c r="BP14" s="16">
        <v>0</v>
      </c>
      <c r="BQ14" s="16">
        <v>0</v>
      </c>
      <c r="BR14" s="16">
        <v>0</v>
      </c>
      <c r="BS14" s="16" t="s">
        <v>137</v>
      </c>
      <c r="BT14" s="16"/>
      <c r="BU14" s="16">
        <v>0</v>
      </c>
      <c r="BV14" s="16" t="s">
        <v>137</v>
      </c>
      <c r="BW14" s="16"/>
      <c r="BX14" s="16">
        <v>0</v>
      </c>
      <c r="BY14" s="16" t="s">
        <v>137</v>
      </c>
      <c r="BZ14" s="16"/>
      <c r="CA14" s="16">
        <v>0</v>
      </c>
      <c r="CB14" s="16" t="s">
        <v>137</v>
      </c>
    </row>
    <row r="15" spans="2:80" x14ac:dyDescent="0.35">
      <c r="B15" s="17" t="s">
        <v>338</v>
      </c>
      <c r="C15" s="19">
        <v>0.80537118381365302</v>
      </c>
      <c r="D15" s="19">
        <v>1</v>
      </c>
      <c r="E15" s="19">
        <v>0.75932609241929905</v>
      </c>
      <c r="F15" s="19"/>
      <c r="G15" s="19" t="s">
        <v>137</v>
      </c>
      <c r="H15" s="19">
        <v>0.74998611904920398</v>
      </c>
      <c r="I15" s="19">
        <v>1</v>
      </c>
      <c r="J15" s="19"/>
      <c r="K15" s="19">
        <v>1</v>
      </c>
      <c r="L15" s="19">
        <v>1</v>
      </c>
      <c r="M15" s="19" t="s">
        <v>137</v>
      </c>
      <c r="N15" s="19">
        <v>0.53231852080950703</v>
      </c>
      <c r="O15" s="19"/>
      <c r="P15" s="19" t="s">
        <v>137</v>
      </c>
      <c r="Q15" s="19">
        <v>1</v>
      </c>
      <c r="R15" s="19">
        <v>1</v>
      </c>
      <c r="S15" s="19">
        <v>1</v>
      </c>
      <c r="T15" s="19" t="s">
        <v>137</v>
      </c>
      <c r="U15" s="19" t="s">
        <v>137</v>
      </c>
      <c r="V15" s="19" t="s">
        <v>137</v>
      </c>
      <c r="W15" s="19" t="s">
        <v>137</v>
      </c>
      <c r="X15" s="19">
        <v>0.53231852080950703</v>
      </c>
      <c r="Y15" s="19" t="s">
        <v>137</v>
      </c>
      <c r="Z15" s="19" t="s">
        <v>137</v>
      </c>
      <c r="AA15" s="19" t="s">
        <v>137</v>
      </c>
      <c r="AB15" s="19"/>
      <c r="AC15" s="19">
        <v>0.495709922411115</v>
      </c>
      <c r="AD15" s="19" t="s">
        <v>137</v>
      </c>
      <c r="AE15" s="19" t="s">
        <v>137</v>
      </c>
      <c r="AF15" s="19">
        <v>1</v>
      </c>
      <c r="AG15" s="19"/>
      <c r="AH15" s="19">
        <v>0.68196982528685801</v>
      </c>
      <c r="AI15" s="19">
        <v>1</v>
      </c>
      <c r="AJ15" s="19" t="s">
        <v>137</v>
      </c>
      <c r="AK15" s="19">
        <v>1</v>
      </c>
      <c r="AL15" s="19"/>
      <c r="AM15" s="19">
        <v>0.75797689959685899</v>
      </c>
      <c r="AN15" s="19">
        <v>1</v>
      </c>
      <c r="AO15" s="19" t="s">
        <v>137</v>
      </c>
      <c r="AP15" s="19"/>
      <c r="AQ15" s="19">
        <v>0.66595733761779496</v>
      </c>
      <c r="AR15" s="19">
        <v>1</v>
      </c>
      <c r="AS15" s="19" t="s">
        <v>137</v>
      </c>
      <c r="AT15" s="19" t="s">
        <v>137</v>
      </c>
      <c r="AU15" s="19" t="s">
        <v>137</v>
      </c>
      <c r="AV15" s="19"/>
      <c r="AW15" s="19">
        <v>1</v>
      </c>
      <c r="AX15" s="19" t="s">
        <v>137</v>
      </c>
      <c r="AY15" s="19" t="s">
        <v>137</v>
      </c>
      <c r="AZ15" s="19">
        <v>1</v>
      </c>
      <c r="BA15" s="19">
        <v>1</v>
      </c>
      <c r="BB15" s="19" t="s">
        <v>137</v>
      </c>
      <c r="BC15" s="19" t="s">
        <v>137</v>
      </c>
      <c r="BD15" s="19" t="s">
        <v>137</v>
      </c>
      <c r="BE15" s="19" t="s">
        <v>137</v>
      </c>
      <c r="BF15" s="19"/>
      <c r="BG15" s="19">
        <v>1</v>
      </c>
      <c r="BH15" s="19">
        <v>1</v>
      </c>
      <c r="BI15" s="19" t="s">
        <v>137</v>
      </c>
      <c r="BJ15" s="19">
        <v>0</v>
      </c>
      <c r="BK15" s="19">
        <v>1</v>
      </c>
      <c r="BL15" s="19" t="s">
        <v>137</v>
      </c>
      <c r="BM15" s="19"/>
      <c r="BN15" s="19">
        <v>1</v>
      </c>
      <c r="BO15" s="19">
        <v>1</v>
      </c>
      <c r="BP15" s="19">
        <v>0</v>
      </c>
      <c r="BQ15" s="19">
        <v>1</v>
      </c>
      <c r="BR15" s="19">
        <v>1</v>
      </c>
      <c r="BS15" s="19" t="s">
        <v>137</v>
      </c>
      <c r="BT15" s="19"/>
      <c r="BU15" s="19">
        <v>0.80537118381365302</v>
      </c>
      <c r="BV15" s="19" t="s">
        <v>137</v>
      </c>
      <c r="BW15" s="19"/>
      <c r="BX15" s="19">
        <v>0.80537118381365302</v>
      </c>
      <c r="BY15" s="19" t="s">
        <v>137</v>
      </c>
      <c r="BZ15" s="19"/>
      <c r="CA15" s="19">
        <v>0.80537118381365302</v>
      </c>
      <c r="CB15" s="19" t="s">
        <v>137</v>
      </c>
    </row>
    <row r="16" spans="2:80" x14ac:dyDescent="0.35">
      <c r="B16" s="17" t="s">
        <v>339</v>
      </c>
      <c r="C16" s="19">
        <v>0.194628816186347</v>
      </c>
      <c r="D16" s="19">
        <v>0</v>
      </c>
      <c r="E16" s="19">
        <v>0.24067390758070101</v>
      </c>
      <c r="F16" s="19"/>
      <c r="G16" s="19" t="s">
        <v>137</v>
      </c>
      <c r="H16" s="19">
        <v>0.25001388095079602</v>
      </c>
      <c r="I16" s="19">
        <v>0</v>
      </c>
      <c r="J16" s="19"/>
      <c r="K16" s="19">
        <v>0</v>
      </c>
      <c r="L16" s="19">
        <v>0</v>
      </c>
      <c r="M16" s="19" t="s">
        <v>137</v>
      </c>
      <c r="N16" s="19">
        <v>0.46768147919049302</v>
      </c>
      <c r="O16" s="19"/>
      <c r="P16" s="19" t="s">
        <v>137</v>
      </c>
      <c r="Q16" s="19">
        <v>0</v>
      </c>
      <c r="R16" s="19">
        <v>0</v>
      </c>
      <c r="S16" s="19">
        <v>0</v>
      </c>
      <c r="T16" s="19" t="s">
        <v>137</v>
      </c>
      <c r="U16" s="19" t="s">
        <v>137</v>
      </c>
      <c r="V16" s="19" t="s">
        <v>137</v>
      </c>
      <c r="W16" s="19" t="s">
        <v>137</v>
      </c>
      <c r="X16" s="19">
        <v>0.46768147919049302</v>
      </c>
      <c r="Y16" s="19" t="s">
        <v>137</v>
      </c>
      <c r="Z16" s="19" t="s">
        <v>137</v>
      </c>
      <c r="AA16" s="19" t="s">
        <v>137</v>
      </c>
      <c r="AB16" s="19"/>
      <c r="AC16" s="19">
        <v>0.504290077588885</v>
      </c>
      <c r="AD16" s="19" t="s">
        <v>137</v>
      </c>
      <c r="AE16" s="19" t="s">
        <v>137</v>
      </c>
      <c r="AF16" s="19">
        <v>0</v>
      </c>
      <c r="AG16" s="19"/>
      <c r="AH16" s="19">
        <v>0.31803017471314199</v>
      </c>
      <c r="AI16" s="19">
        <v>0</v>
      </c>
      <c r="AJ16" s="19" t="s">
        <v>137</v>
      </c>
      <c r="AK16" s="19">
        <v>0</v>
      </c>
      <c r="AL16" s="19"/>
      <c r="AM16" s="19">
        <v>0.24202310040314101</v>
      </c>
      <c r="AN16" s="19">
        <v>0</v>
      </c>
      <c r="AO16" s="19" t="s">
        <v>137</v>
      </c>
      <c r="AP16" s="19"/>
      <c r="AQ16" s="19">
        <v>0.33404266238220498</v>
      </c>
      <c r="AR16" s="19">
        <v>0</v>
      </c>
      <c r="AS16" s="19" t="s">
        <v>137</v>
      </c>
      <c r="AT16" s="19" t="s">
        <v>137</v>
      </c>
      <c r="AU16" s="19" t="s">
        <v>137</v>
      </c>
      <c r="AV16" s="19"/>
      <c r="AW16" s="19">
        <v>0</v>
      </c>
      <c r="AX16" s="19" t="s">
        <v>137</v>
      </c>
      <c r="AY16" s="19" t="s">
        <v>137</v>
      </c>
      <c r="AZ16" s="19">
        <v>0</v>
      </c>
      <c r="BA16" s="19">
        <v>0</v>
      </c>
      <c r="BB16" s="19" t="s">
        <v>137</v>
      </c>
      <c r="BC16" s="19" t="s">
        <v>137</v>
      </c>
      <c r="BD16" s="19" t="s">
        <v>137</v>
      </c>
      <c r="BE16" s="19" t="s">
        <v>137</v>
      </c>
      <c r="BF16" s="19"/>
      <c r="BG16" s="19">
        <v>0</v>
      </c>
      <c r="BH16" s="19">
        <v>0</v>
      </c>
      <c r="BI16" s="19" t="s">
        <v>137</v>
      </c>
      <c r="BJ16" s="19">
        <v>1</v>
      </c>
      <c r="BK16" s="19">
        <v>0</v>
      </c>
      <c r="BL16" s="19" t="s">
        <v>137</v>
      </c>
      <c r="BM16" s="19"/>
      <c r="BN16" s="19">
        <v>0</v>
      </c>
      <c r="BO16" s="19">
        <v>0</v>
      </c>
      <c r="BP16" s="19">
        <v>1</v>
      </c>
      <c r="BQ16" s="19">
        <v>0</v>
      </c>
      <c r="BR16" s="19">
        <v>0</v>
      </c>
      <c r="BS16" s="19" t="s">
        <v>137</v>
      </c>
      <c r="BT16" s="19"/>
      <c r="BU16" s="19">
        <v>0.194628816186347</v>
      </c>
      <c r="BV16" s="19" t="s">
        <v>137</v>
      </c>
      <c r="BW16" s="19"/>
      <c r="BX16" s="19">
        <v>0.194628816186347</v>
      </c>
      <c r="BY16" s="19" t="s">
        <v>137</v>
      </c>
      <c r="BZ16" s="19"/>
      <c r="CA16" s="19">
        <v>0.194628816186347</v>
      </c>
      <c r="CB16" s="19" t="s">
        <v>137</v>
      </c>
    </row>
    <row r="17" spans="2:80" x14ac:dyDescent="0.35">
      <c r="B17" s="17" t="s">
        <v>110</v>
      </c>
      <c r="C17" s="20">
        <v>0.61074236762730605</v>
      </c>
      <c r="D17" s="20">
        <v>1</v>
      </c>
      <c r="E17" s="20">
        <v>0.51865218483859699</v>
      </c>
      <c r="F17" s="20"/>
      <c r="G17" s="20" t="s">
        <v>137</v>
      </c>
      <c r="H17" s="20">
        <v>0.49997223809840802</v>
      </c>
      <c r="I17" s="20">
        <v>1</v>
      </c>
      <c r="J17" s="20"/>
      <c r="K17" s="20">
        <v>1</v>
      </c>
      <c r="L17" s="20">
        <v>1</v>
      </c>
      <c r="M17" s="20" t="s">
        <v>137</v>
      </c>
      <c r="N17" s="20">
        <v>6.4637041619014804E-2</v>
      </c>
      <c r="O17" s="20"/>
      <c r="P17" s="20" t="s">
        <v>137</v>
      </c>
      <c r="Q17" s="20">
        <v>1</v>
      </c>
      <c r="R17" s="20">
        <v>1</v>
      </c>
      <c r="S17" s="20">
        <v>1</v>
      </c>
      <c r="T17" s="20" t="s">
        <v>137</v>
      </c>
      <c r="U17" s="20" t="s">
        <v>137</v>
      </c>
      <c r="V17" s="20" t="s">
        <v>137</v>
      </c>
      <c r="W17" s="20" t="s">
        <v>137</v>
      </c>
      <c r="X17" s="20">
        <v>6.4637041619014804E-2</v>
      </c>
      <c r="Y17" s="20" t="s">
        <v>137</v>
      </c>
      <c r="Z17" s="20" t="s">
        <v>137</v>
      </c>
      <c r="AA17" s="20" t="s">
        <v>137</v>
      </c>
      <c r="AB17" s="20"/>
      <c r="AC17" s="20">
        <v>-8.5801551777700494E-3</v>
      </c>
      <c r="AD17" s="20" t="s">
        <v>137</v>
      </c>
      <c r="AE17" s="20" t="s">
        <v>137</v>
      </c>
      <c r="AF17" s="20">
        <v>1</v>
      </c>
      <c r="AG17" s="20"/>
      <c r="AH17" s="20">
        <v>0.36393965057371602</v>
      </c>
      <c r="AI17" s="20">
        <v>1</v>
      </c>
      <c r="AJ17" s="20" t="s">
        <v>137</v>
      </c>
      <c r="AK17" s="20">
        <v>1</v>
      </c>
      <c r="AL17" s="20"/>
      <c r="AM17" s="20">
        <v>0.51595379919371798</v>
      </c>
      <c r="AN17" s="20">
        <v>1</v>
      </c>
      <c r="AO17" s="20" t="s">
        <v>137</v>
      </c>
      <c r="AP17" s="20"/>
      <c r="AQ17" s="20">
        <v>0.33191467523558899</v>
      </c>
      <c r="AR17" s="20">
        <v>1</v>
      </c>
      <c r="AS17" s="20" t="s">
        <v>137</v>
      </c>
      <c r="AT17" s="20" t="s">
        <v>137</v>
      </c>
      <c r="AU17" s="20" t="s">
        <v>137</v>
      </c>
      <c r="AV17" s="20"/>
      <c r="AW17" s="20">
        <v>1</v>
      </c>
      <c r="AX17" s="20" t="s">
        <v>137</v>
      </c>
      <c r="AY17" s="20" t="s">
        <v>137</v>
      </c>
      <c r="AZ17" s="20">
        <v>1</v>
      </c>
      <c r="BA17" s="20">
        <v>1</v>
      </c>
      <c r="BB17" s="20" t="s">
        <v>137</v>
      </c>
      <c r="BC17" s="20" t="s">
        <v>137</v>
      </c>
      <c r="BD17" s="20" t="s">
        <v>137</v>
      </c>
      <c r="BE17" s="20" t="s">
        <v>137</v>
      </c>
      <c r="BF17" s="20"/>
      <c r="BG17" s="20">
        <v>1</v>
      </c>
      <c r="BH17" s="20">
        <v>1</v>
      </c>
      <c r="BI17" s="20" t="s">
        <v>137</v>
      </c>
      <c r="BJ17" s="20">
        <v>-1</v>
      </c>
      <c r="BK17" s="20">
        <v>1</v>
      </c>
      <c r="BL17" s="20" t="s">
        <v>137</v>
      </c>
      <c r="BM17" s="20"/>
      <c r="BN17" s="20">
        <v>1</v>
      </c>
      <c r="BO17" s="20">
        <v>1</v>
      </c>
      <c r="BP17" s="20">
        <v>-1</v>
      </c>
      <c r="BQ17" s="20">
        <v>1</v>
      </c>
      <c r="BR17" s="20">
        <v>1</v>
      </c>
      <c r="BS17" s="20" t="s">
        <v>137</v>
      </c>
      <c r="BT17" s="20"/>
      <c r="BU17" s="20">
        <v>0.61074236762730605</v>
      </c>
      <c r="BV17" s="20" t="s">
        <v>137</v>
      </c>
      <c r="BW17" s="20"/>
      <c r="BX17" s="20">
        <v>0.61074236762730605</v>
      </c>
      <c r="BY17" s="20" t="s">
        <v>137</v>
      </c>
      <c r="BZ17" s="20"/>
      <c r="CA17" s="20">
        <v>0.61074236762730605</v>
      </c>
      <c r="CB17" s="20" t="s">
        <v>137</v>
      </c>
    </row>
    <row r="18" spans="2:80" x14ac:dyDescent="0.35">
      <c r="B18" s="15" t="s">
        <v>392</v>
      </c>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CB22"/>
  <sheetViews>
    <sheetView showGridLines="0" topLeftCell="A6" workbookViewId="0">
      <pane xSplit="2" topLeftCell="C1" activePane="topRight" state="frozen"/>
      <selection pane="topRight" activeCell="B22" sqref="B2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399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97</v>
      </c>
      <c r="D7" s="10">
        <v>40</v>
      </c>
      <c r="E7" s="10">
        <v>57</v>
      </c>
      <c r="F7" s="10"/>
      <c r="G7" s="10">
        <v>37</v>
      </c>
      <c r="H7" s="10">
        <v>34</v>
      </c>
      <c r="I7" s="10">
        <v>26</v>
      </c>
      <c r="J7" s="10"/>
      <c r="K7" s="10">
        <v>39</v>
      </c>
      <c r="L7" s="10">
        <v>20</v>
      </c>
      <c r="M7" s="10">
        <v>11</v>
      </c>
      <c r="N7" s="10">
        <v>27</v>
      </c>
      <c r="O7" s="10"/>
      <c r="P7" s="10">
        <v>14</v>
      </c>
      <c r="Q7" s="10">
        <v>9</v>
      </c>
      <c r="R7" s="10">
        <v>6</v>
      </c>
      <c r="S7" s="10">
        <v>8</v>
      </c>
      <c r="T7" s="10">
        <v>10</v>
      </c>
      <c r="U7" s="10">
        <v>7</v>
      </c>
      <c r="V7" s="10">
        <v>1</v>
      </c>
      <c r="W7" s="10">
        <v>5</v>
      </c>
      <c r="X7" s="10">
        <v>20</v>
      </c>
      <c r="Y7" s="10">
        <v>11</v>
      </c>
      <c r="Z7" s="10">
        <v>5</v>
      </c>
      <c r="AA7" s="10">
        <v>1</v>
      </c>
      <c r="AB7" s="10"/>
      <c r="AC7" s="10">
        <v>26</v>
      </c>
      <c r="AD7" s="10">
        <v>33</v>
      </c>
      <c r="AE7" s="10">
        <v>12</v>
      </c>
      <c r="AF7" s="10">
        <v>17</v>
      </c>
      <c r="AG7" s="10"/>
      <c r="AH7" s="10">
        <v>54</v>
      </c>
      <c r="AI7" s="10">
        <v>24</v>
      </c>
      <c r="AJ7" s="10">
        <v>12</v>
      </c>
      <c r="AK7" s="10">
        <v>2</v>
      </c>
      <c r="AL7" s="10"/>
      <c r="AM7" s="10">
        <v>62</v>
      </c>
      <c r="AN7" s="10">
        <v>25</v>
      </c>
      <c r="AO7" s="10">
        <v>10</v>
      </c>
      <c r="AP7" s="10"/>
      <c r="AQ7" s="10">
        <v>42</v>
      </c>
      <c r="AR7" s="10">
        <v>28</v>
      </c>
      <c r="AS7" s="10">
        <v>5</v>
      </c>
      <c r="AT7" s="10">
        <v>3</v>
      </c>
      <c r="AU7" s="10">
        <v>10</v>
      </c>
      <c r="AV7" s="10"/>
      <c r="AW7" s="10">
        <v>6</v>
      </c>
      <c r="AX7" s="10">
        <v>10</v>
      </c>
      <c r="AY7" s="10">
        <v>10</v>
      </c>
      <c r="AZ7" s="10">
        <v>27</v>
      </c>
      <c r="BA7" s="10">
        <v>15</v>
      </c>
      <c r="BB7" s="10">
        <v>1</v>
      </c>
      <c r="BC7" s="10">
        <v>3</v>
      </c>
      <c r="BD7" s="10">
        <v>4</v>
      </c>
      <c r="BE7" s="10">
        <v>11</v>
      </c>
      <c r="BF7" s="10"/>
      <c r="BG7" s="10">
        <v>42</v>
      </c>
      <c r="BH7" s="10">
        <v>22</v>
      </c>
      <c r="BI7" s="10">
        <v>11</v>
      </c>
      <c r="BJ7" s="10">
        <v>10</v>
      </c>
      <c r="BK7" s="10">
        <v>6</v>
      </c>
      <c r="BL7" s="10">
        <v>6</v>
      </c>
      <c r="BM7" s="10"/>
      <c r="BN7" s="10">
        <v>16</v>
      </c>
      <c r="BO7" s="10">
        <v>36</v>
      </c>
      <c r="BP7" s="10">
        <v>11</v>
      </c>
      <c r="BQ7" s="10">
        <v>18</v>
      </c>
      <c r="BR7" s="10">
        <v>10</v>
      </c>
      <c r="BS7" s="10">
        <v>6</v>
      </c>
      <c r="BT7" s="10"/>
      <c r="BU7" s="10">
        <v>76</v>
      </c>
      <c r="BV7" s="10">
        <v>21</v>
      </c>
      <c r="BW7" s="10"/>
      <c r="BX7" s="10">
        <v>37</v>
      </c>
      <c r="BY7" s="10">
        <v>60</v>
      </c>
      <c r="BZ7" s="10"/>
      <c r="CA7" s="10">
        <v>62</v>
      </c>
      <c r="CB7" s="10">
        <v>34</v>
      </c>
    </row>
    <row r="8" spans="2:80" ht="30" customHeight="1" x14ac:dyDescent="0.35">
      <c r="B8" s="11" t="s">
        <v>20</v>
      </c>
      <c r="C8" s="11">
        <v>95</v>
      </c>
      <c r="D8" s="11">
        <v>39</v>
      </c>
      <c r="E8" s="11">
        <v>56</v>
      </c>
      <c r="F8" s="11"/>
      <c r="G8" s="11">
        <v>37</v>
      </c>
      <c r="H8" s="11">
        <v>32</v>
      </c>
      <c r="I8" s="11">
        <v>26</v>
      </c>
      <c r="J8" s="11"/>
      <c r="K8" s="11">
        <v>38</v>
      </c>
      <c r="L8" s="11">
        <v>20</v>
      </c>
      <c r="M8" s="11">
        <v>11</v>
      </c>
      <c r="N8" s="11">
        <v>26</v>
      </c>
      <c r="O8" s="11"/>
      <c r="P8" s="11">
        <v>17</v>
      </c>
      <c r="Q8" s="11">
        <v>8</v>
      </c>
      <c r="R8" s="11">
        <v>5</v>
      </c>
      <c r="S8" s="11">
        <v>7</v>
      </c>
      <c r="T8" s="11">
        <v>9</v>
      </c>
      <c r="U8" s="11">
        <v>8</v>
      </c>
      <c r="V8" s="11">
        <v>1</v>
      </c>
      <c r="W8" s="11">
        <v>4</v>
      </c>
      <c r="X8" s="11">
        <v>18</v>
      </c>
      <c r="Y8" s="11">
        <v>10</v>
      </c>
      <c r="Z8" s="11">
        <v>5</v>
      </c>
      <c r="AA8" s="11">
        <v>1</v>
      </c>
      <c r="AB8" s="11"/>
      <c r="AC8" s="11">
        <v>25</v>
      </c>
      <c r="AD8" s="11">
        <v>31</v>
      </c>
      <c r="AE8" s="11">
        <v>12</v>
      </c>
      <c r="AF8" s="11">
        <v>17</v>
      </c>
      <c r="AG8" s="11"/>
      <c r="AH8" s="11">
        <v>52</v>
      </c>
      <c r="AI8" s="11">
        <v>24</v>
      </c>
      <c r="AJ8" s="11">
        <v>13</v>
      </c>
      <c r="AK8" s="11">
        <v>2</v>
      </c>
      <c r="AL8" s="11"/>
      <c r="AM8" s="11">
        <v>61</v>
      </c>
      <c r="AN8" s="11">
        <v>25</v>
      </c>
      <c r="AO8" s="11">
        <v>9</v>
      </c>
      <c r="AP8" s="11"/>
      <c r="AQ8" s="11">
        <v>41</v>
      </c>
      <c r="AR8" s="11">
        <v>28</v>
      </c>
      <c r="AS8" s="11">
        <v>5</v>
      </c>
      <c r="AT8" s="11">
        <v>3</v>
      </c>
      <c r="AU8" s="11">
        <v>10</v>
      </c>
      <c r="AV8" s="11"/>
      <c r="AW8" s="11">
        <v>6</v>
      </c>
      <c r="AX8" s="11">
        <v>10</v>
      </c>
      <c r="AY8" s="11">
        <v>10</v>
      </c>
      <c r="AZ8" s="11">
        <v>27</v>
      </c>
      <c r="BA8" s="11">
        <v>14</v>
      </c>
      <c r="BB8" s="11">
        <v>1</v>
      </c>
      <c r="BC8" s="11">
        <v>3</v>
      </c>
      <c r="BD8" s="11">
        <v>4</v>
      </c>
      <c r="BE8" s="11">
        <v>10</v>
      </c>
      <c r="BF8" s="11"/>
      <c r="BG8" s="11">
        <v>41</v>
      </c>
      <c r="BH8" s="11">
        <v>21</v>
      </c>
      <c r="BI8" s="11">
        <v>11</v>
      </c>
      <c r="BJ8" s="11">
        <v>10</v>
      </c>
      <c r="BK8" s="11">
        <v>5</v>
      </c>
      <c r="BL8" s="11">
        <v>6</v>
      </c>
      <c r="BM8" s="11"/>
      <c r="BN8" s="11">
        <v>17</v>
      </c>
      <c r="BO8" s="11">
        <v>35</v>
      </c>
      <c r="BP8" s="11">
        <v>10</v>
      </c>
      <c r="BQ8" s="11">
        <v>17</v>
      </c>
      <c r="BR8" s="11">
        <v>9</v>
      </c>
      <c r="BS8" s="11">
        <v>6</v>
      </c>
      <c r="BT8" s="11"/>
      <c r="BU8" s="11">
        <v>74</v>
      </c>
      <c r="BV8" s="11">
        <v>21</v>
      </c>
      <c r="BW8" s="11"/>
      <c r="BX8" s="11">
        <v>36</v>
      </c>
      <c r="BY8" s="11">
        <v>59</v>
      </c>
      <c r="BZ8" s="11"/>
      <c r="CA8" s="11">
        <v>60</v>
      </c>
      <c r="CB8" s="11">
        <v>34</v>
      </c>
    </row>
    <row r="9" spans="2:80" x14ac:dyDescent="0.35">
      <c r="B9" s="17" t="s">
        <v>333</v>
      </c>
      <c r="C9" s="16">
        <v>0.11264081261032401</v>
      </c>
      <c r="D9" s="16">
        <v>0.14472349486153599</v>
      </c>
      <c r="E9" s="16">
        <v>9.0080725110534096E-2</v>
      </c>
      <c r="F9" s="16"/>
      <c r="G9" s="16">
        <v>2.3888869924223999E-2</v>
      </c>
      <c r="H9" s="16">
        <v>0.14785555731387501</v>
      </c>
      <c r="I9" s="16">
        <v>0.19464387416091899</v>
      </c>
      <c r="J9" s="16"/>
      <c r="K9" s="16">
        <v>0.10572925426830899</v>
      </c>
      <c r="L9" s="16">
        <v>4.2835780198438499E-2</v>
      </c>
      <c r="M9" s="16">
        <v>0</v>
      </c>
      <c r="N9" s="16">
        <v>0.22506829535992501</v>
      </c>
      <c r="O9" s="16"/>
      <c r="P9" s="16">
        <v>0</v>
      </c>
      <c r="Q9" s="16">
        <v>0.10657070685889999</v>
      </c>
      <c r="R9" s="16">
        <v>0.34491816188498298</v>
      </c>
      <c r="S9" s="16">
        <v>0</v>
      </c>
      <c r="T9" s="16">
        <v>0.10530805349203801</v>
      </c>
      <c r="U9" s="16">
        <v>0.30034582249324399</v>
      </c>
      <c r="V9" s="16">
        <v>1</v>
      </c>
      <c r="W9" s="16">
        <v>0</v>
      </c>
      <c r="X9" s="16">
        <v>0.14978925506923699</v>
      </c>
      <c r="Y9" s="16">
        <v>9.2021876976172007E-2</v>
      </c>
      <c r="Z9" s="16">
        <v>0</v>
      </c>
      <c r="AA9" s="16">
        <v>0</v>
      </c>
      <c r="AB9" s="16"/>
      <c r="AC9" s="16">
        <v>0.19366826233676601</v>
      </c>
      <c r="AD9" s="16">
        <v>5.80552613077591E-2</v>
      </c>
      <c r="AE9" s="16">
        <v>7.55471199972199E-2</v>
      </c>
      <c r="AF9" s="16">
        <v>0.109185578901489</v>
      </c>
      <c r="AG9" s="16"/>
      <c r="AH9" s="16">
        <v>0.11511160065802201</v>
      </c>
      <c r="AI9" s="16">
        <v>3.7901091254074697E-2</v>
      </c>
      <c r="AJ9" s="16">
        <v>7.3195678517464405E-2</v>
      </c>
      <c r="AK9" s="16">
        <v>0.48485035821906702</v>
      </c>
      <c r="AL9" s="16"/>
      <c r="AM9" s="16">
        <v>0.11162167002758901</v>
      </c>
      <c r="AN9" s="16">
        <v>8.3429877204074507E-2</v>
      </c>
      <c r="AO9" s="16">
        <v>0.19606999984774201</v>
      </c>
      <c r="AP9" s="16"/>
      <c r="AQ9" s="16">
        <v>0.116193867573507</v>
      </c>
      <c r="AR9" s="16">
        <v>6.64800312601454E-2</v>
      </c>
      <c r="AS9" s="16">
        <v>0.200466151810377</v>
      </c>
      <c r="AT9" s="16">
        <v>0</v>
      </c>
      <c r="AU9" s="16">
        <v>0.32324932315806398</v>
      </c>
      <c r="AV9" s="16"/>
      <c r="AW9" s="16">
        <v>0</v>
      </c>
      <c r="AX9" s="16">
        <v>0.21599051264802299</v>
      </c>
      <c r="AY9" s="16">
        <v>0.21599051264802299</v>
      </c>
      <c r="AZ9" s="16">
        <v>6.7246752230233797E-2</v>
      </c>
      <c r="BA9" s="16">
        <v>6.2126040962360497E-2</v>
      </c>
      <c r="BB9" s="16">
        <v>0</v>
      </c>
      <c r="BC9" s="16">
        <v>0</v>
      </c>
      <c r="BD9" s="16">
        <v>0.24437260149121201</v>
      </c>
      <c r="BE9" s="16">
        <v>0.29750092452055599</v>
      </c>
      <c r="BF9" s="16"/>
      <c r="BG9" s="16">
        <v>9.9914207187028606E-2</v>
      </c>
      <c r="BH9" s="16">
        <v>9.4141887163518304E-2</v>
      </c>
      <c r="BI9" s="16">
        <v>0.162014411937908</v>
      </c>
      <c r="BJ9" s="16">
        <v>0</v>
      </c>
      <c r="BK9" s="16">
        <v>0.160983593851456</v>
      </c>
      <c r="BL9" s="16">
        <v>0.31153990677132098</v>
      </c>
      <c r="BM9" s="16"/>
      <c r="BN9" s="16">
        <v>0</v>
      </c>
      <c r="BO9" s="16">
        <v>0.19657790567671199</v>
      </c>
      <c r="BP9" s="16">
        <v>8.8696510716639004E-2</v>
      </c>
      <c r="BQ9" s="16">
        <v>5.8730759132981702E-2</v>
      </c>
      <c r="BR9" s="16">
        <v>9.41053810991756E-2</v>
      </c>
      <c r="BS9" s="16">
        <v>0.16870083967117699</v>
      </c>
      <c r="BT9" s="16"/>
      <c r="BU9" s="16">
        <v>0.105916945742942</v>
      </c>
      <c r="BV9" s="16">
        <v>0.136957227348668</v>
      </c>
      <c r="BW9" s="16"/>
      <c r="BX9" s="16">
        <v>0.15935075710871199</v>
      </c>
      <c r="BY9" s="16">
        <v>8.4056513832420202E-2</v>
      </c>
      <c r="BZ9" s="16"/>
      <c r="CA9" s="16">
        <v>0.112193752489117</v>
      </c>
      <c r="CB9" s="16">
        <v>0.116337522566879</v>
      </c>
    </row>
    <row r="10" spans="2:80" x14ac:dyDescent="0.35">
      <c r="B10" s="17" t="s">
        <v>334</v>
      </c>
      <c r="C10" s="16">
        <v>0.140479025992885</v>
      </c>
      <c r="D10" s="16">
        <v>0.202849321547908</v>
      </c>
      <c r="E10" s="16">
        <v>9.6621118038325404E-2</v>
      </c>
      <c r="F10" s="16"/>
      <c r="G10" s="16">
        <v>0.138548290201848</v>
      </c>
      <c r="H10" s="16">
        <v>0.198772547381902</v>
      </c>
      <c r="I10" s="16">
        <v>7.2335815186463398E-2</v>
      </c>
      <c r="J10" s="16"/>
      <c r="K10" s="16">
        <v>0.20792745076956801</v>
      </c>
      <c r="L10" s="16">
        <v>0.13149960551191101</v>
      </c>
      <c r="M10" s="16">
        <v>8.2346574877873599E-2</v>
      </c>
      <c r="N10" s="16">
        <v>7.2285204010296797E-2</v>
      </c>
      <c r="O10" s="16"/>
      <c r="P10" s="16">
        <v>0.14240058875004899</v>
      </c>
      <c r="Q10" s="16">
        <v>0.231438122580501</v>
      </c>
      <c r="R10" s="16">
        <v>0</v>
      </c>
      <c r="S10" s="16">
        <v>0</v>
      </c>
      <c r="T10" s="16">
        <v>9.88368426514772E-2</v>
      </c>
      <c r="U10" s="16">
        <v>0</v>
      </c>
      <c r="V10" s="16">
        <v>0</v>
      </c>
      <c r="W10" s="16">
        <v>0.200864763909475</v>
      </c>
      <c r="X10" s="16">
        <v>0.14127948415452099</v>
      </c>
      <c r="Y10" s="16">
        <v>0.27119604241567302</v>
      </c>
      <c r="Z10" s="16">
        <v>0.39187599576308002</v>
      </c>
      <c r="AA10" s="16">
        <v>0</v>
      </c>
      <c r="AB10" s="16"/>
      <c r="AC10" s="16">
        <v>6.9200665775151896E-2</v>
      </c>
      <c r="AD10" s="16">
        <v>0.15522593066225299</v>
      </c>
      <c r="AE10" s="16">
        <v>0</v>
      </c>
      <c r="AF10" s="16">
        <v>0.341608786560813</v>
      </c>
      <c r="AG10" s="16"/>
      <c r="AH10" s="16">
        <v>0.120604530731808</v>
      </c>
      <c r="AI10" s="16">
        <v>0.20562686695090299</v>
      </c>
      <c r="AJ10" s="16">
        <v>9.8535946777510305E-2</v>
      </c>
      <c r="AK10" s="16">
        <v>0.51514964178093303</v>
      </c>
      <c r="AL10" s="16"/>
      <c r="AM10" s="16">
        <v>0.139825979684959</v>
      </c>
      <c r="AN10" s="16">
        <v>0.160458501213185</v>
      </c>
      <c r="AO10" s="16">
        <v>9.2215223914540595E-2</v>
      </c>
      <c r="AP10" s="16"/>
      <c r="AQ10" s="16">
        <v>0.134527509223972</v>
      </c>
      <c r="AR10" s="16">
        <v>0.15158151848142401</v>
      </c>
      <c r="AS10" s="16">
        <v>0.36838894548453199</v>
      </c>
      <c r="AT10" s="16">
        <v>0.33396425911747002</v>
      </c>
      <c r="AU10" s="16">
        <v>9.6607040653944001E-2</v>
      </c>
      <c r="AV10" s="16"/>
      <c r="AW10" s="16">
        <v>0</v>
      </c>
      <c r="AX10" s="16">
        <v>9.2877869555882606E-2</v>
      </c>
      <c r="AY10" s="16">
        <v>9.2877869555882606E-2</v>
      </c>
      <c r="AZ10" s="16">
        <v>0.224200261989625</v>
      </c>
      <c r="BA10" s="16">
        <v>6.7855536919440199E-2</v>
      </c>
      <c r="BB10" s="16">
        <v>1</v>
      </c>
      <c r="BC10" s="16">
        <v>0.27905610854149199</v>
      </c>
      <c r="BD10" s="16">
        <v>0</v>
      </c>
      <c r="BE10" s="16">
        <v>0.26943092945755398</v>
      </c>
      <c r="BF10" s="16"/>
      <c r="BG10" s="16">
        <v>0.13341513274571401</v>
      </c>
      <c r="BH10" s="16">
        <v>0.24117304239499099</v>
      </c>
      <c r="BI10" s="16">
        <v>0</v>
      </c>
      <c r="BJ10" s="16">
        <v>0.27365357366540799</v>
      </c>
      <c r="BK10" s="16">
        <v>0</v>
      </c>
      <c r="BL10" s="16">
        <v>0</v>
      </c>
      <c r="BM10" s="16"/>
      <c r="BN10" s="16">
        <v>7.1054730693719495E-2</v>
      </c>
      <c r="BO10" s="16">
        <v>5.1519305275285997E-2</v>
      </c>
      <c r="BP10" s="16">
        <v>9.1733953927353798E-2</v>
      </c>
      <c r="BQ10" s="16">
        <v>0.32323297880923502</v>
      </c>
      <c r="BR10" s="16">
        <v>0.28871564134342498</v>
      </c>
      <c r="BS10" s="16">
        <v>0.209121029671263</v>
      </c>
      <c r="BT10" s="16"/>
      <c r="BU10" s="16">
        <v>0.13148029798021099</v>
      </c>
      <c r="BV10" s="16">
        <v>0.17302232388821701</v>
      </c>
      <c r="BW10" s="16"/>
      <c r="BX10" s="16">
        <v>5.0321611684631201E-2</v>
      </c>
      <c r="BY10" s="16">
        <v>0.19565114180902099</v>
      </c>
      <c r="BZ10" s="16"/>
      <c r="CA10" s="16">
        <v>0.141497652972813</v>
      </c>
      <c r="CB10" s="16">
        <v>0.14226258222594301</v>
      </c>
    </row>
    <row r="11" spans="2:80" x14ac:dyDescent="0.35">
      <c r="B11" s="17" t="s">
        <v>335</v>
      </c>
      <c r="C11" s="16">
        <v>0.19533148721164501</v>
      </c>
      <c r="D11" s="16">
        <v>0.27732166131128999</v>
      </c>
      <c r="E11" s="16">
        <v>0.13767715870732899</v>
      </c>
      <c r="F11" s="16"/>
      <c r="G11" s="16">
        <v>0.192075089471404</v>
      </c>
      <c r="H11" s="16">
        <v>0.181103637680115</v>
      </c>
      <c r="I11" s="16">
        <v>0.21720539536971101</v>
      </c>
      <c r="J11" s="16"/>
      <c r="K11" s="16">
        <v>0.173551630907475</v>
      </c>
      <c r="L11" s="16">
        <v>0.20028452015203899</v>
      </c>
      <c r="M11" s="16">
        <v>0.185042164346326</v>
      </c>
      <c r="N11" s="16">
        <v>0.22785558013280799</v>
      </c>
      <c r="O11" s="16"/>
      <c r="P11" s="16">
        <v>0.213819267080989</v>
      </c>
      <c r="Q11" s="16">
        <v>0.33243412958512703</v>
      </c>
      <c r="R11" s="16">
        <v>0.16399358865833599</v>
      </c>
      <c r="S11" s="16">
        <v>0</v>
      </c>
      <c r="T11" s="16">
        <v>0.19455624613912201</v>
      </c>
      <c r="U11" s="16">
        <v>0.134284223632367</v>
      </c>
      <c r="V11" s="16">
        <v>0</v>
      </c>
      <c r="W11" s="16">
        <v>0.41092102548405601</v>
      </c>
      <c r="X11" s="16">
        <v>0.101478024177105</v>
      </c>
      <c r="Y11" s="16">
        <v>0.276725339333876</v>
      </c>
      <c r="Z11" s="16">
        <v>0.41375555274749398</v>
      </c>
      <c r="AA11" s="16">
        <v>0</v>
      </c>
      <c r="AB11" s="16"/>
      <c r="AC11" s="16">
        <v>0.19773659850771599</v>
      </c>
      <c r="AD11" s="16">
        <v>0.21377783778474499</v>
      </c>
      <c r="AE11" s="16">
        <v>0.35036267928901998</v>
      </c>
      <c r="AF11" s="16">
        <v>0.15391992235275601</v>
      </c>
      <c r="AG11" s="16"/>
      <c r="AH11" s="16">
        <v>0.18083142194502799</v>
      </c>
      <c r="AI11" s="16">
        <v>0.35029844020768802</v>
      </c>
      <c r="AJ11" s="16">
        <v>6.3667234511441406E-2</v>
      </c>
      <c r="AK11" s="16">
        <v>0</v>
      </c>
      <c r="AL11" s="16"/>
      <c r="AM11" s="16">
        <v>0.173299282678088</v>
      </c>
      <c r="AN11" s="16">
        <v>0.231145869747958</v>
      </c>
      <c r="AO11" s="16">
        <v>0.24478284850807699</v>
      </c>
      <c r="AP11" s="16"/>
      <c r="AQ11" s="16">
        <v>0.116779007411917</v>
      </c>
      <c r="AR11" s="16">
        <v>0.18358209515978299</v>
      </c>
      <c r="AS11" s="16">
        <v>0</v>
      </c>
      <c r="AT11" s="16">
        <v>0.35692151910942699</v>
      </c>
      <c r="AU11" s="16">
        <v>0.31012949026623998</v>
      </c>
      <c r="AV11" s="16"/>
      <c r="AW11" s="16">
        <v>0.52072755866196696</v>
      </c>
      <c r="AX11" s="16">
        <v>0.195220968274323</v>
      </c>
      <c r="AY11" s="16">
        <v>0.195220968274323</v>
      </c>
      <c r="AZ11" s="16">
        <v>0.283993031866141</v>
      </c>
      <c r="BA11" s="16">
        <v>0.13515764734007399</v>
      </c>
      <c r="BB11" s="16">
        <v>0</v>
      </c>
      <c r="BC11" s="16">
        <v>0</v>
      </c>
      <c r="BD11" s="16">
        <v>0</v>
      </c>
      <c r="BE11" s="16">
        <v>0.17598823807295699</v>
      </c>
      <c r="BF11" s="16"/>
      <c r="BG11" s="16">
        <v>0.15919286362830101</v>
      </c>
      <c r="BH11" s="16">
        <v>0.212439191757541</v>
      </c>
      <c r="BI11" s="16">
        <v>0.16501447244099701</v>
      </c>
      <c r="BJ11" s="16">
        <v>0.35641125295054099</v>
      </c>
      <c r="BK11" s="16">
        <v>0</v>
      </c>
      <c r="BL11" s="16">
        <v>0.34406368407858701</v>
      </c>
      <c r="BM11" s="16"/>
      <c r="BN11" s="16">
        <v>0.120818080707311</v>
      </c>
      <c r="BO11" s="16">
        <v>0.230452454037436</v>
      </c>
      <c r="BP11" s="16">
        <v>0.17592432622082799</v>
      </c>
      <c r="BQ11" s="16">
        <v>0.16794870431737699</v>
      </c>
      <c r="BR11" s="16">
        <v>0.20116489702663101</v>
      </c>
      <c r="BS11" s="16">
        <v>0.30818548379125199</v>
      </c>
      <c r="BT11" s="16"/>
      <c r="BU11" s="16">
        <v>0.18292766168562899</v>
      </c>
      <c r="BV11" s="16">
        <v>0.240189092482781</v>
      </c>
      <c r="BW11" s="16"/>
      <c r="BX11" s="16">
        <v>0.18422435006597901</v>
      </c>
      <c r="BY11" s="16">
        <v>0.20212853503836301</v>
      </c>
      <c r="BZ11" s="16"/>
      <c r="CA11" s="16">
        <v>0.19512761305889301</v>
      </c>
      <c r="CB11" s="16">
        <v>0.20071725977201901</v>
      </c>
    </row>
    <row r="12" spans="2:80" x14ac:dyDescent="0.35">
      <c r="B12" s="17" t="s">
        <v>336</v>
      </c>
      <c r="C12" s="16">
        <v>0.22194327278120199</v>
      </c>
      <c r="D12" s="16">
        <v>0.20206587475623</v>
      </c>
      <c r="E12" s="16">
        <v>0.235920777380106</v>
      </c>
      <c r="F12" s="16"/>
      <c r="G12" s="16">
        <v>0.26095007230427297</v>
      </c>
      <c r="H12" s="16">
        <v>0.197616950879833</v>
      </c>
      <c r="I12" s="16">
        <v>0.196659359313369</v>
      </c>
      <c r="J12" s="16"/>
      <c r="K12" s="16">
        <v>0.21938781854002101</v>
      </c>
      <c r="L12" s="16">
        <v>0.25801285970651</v>
      </c>
      <c r="M12" s="16">
        <v>0.261234282503293</v>
      </c>
      <c r="N12" s="16">
        <v>0.18078601940612199</v>
      </c>
      <c r="O12" s="16"/>
      <c r="P12" s="16">
        <v>0.13655104556450801</v>
      </c>
      <c r="Q12" s="16">
        <v>0.21937495310081601</v>
      </c>
      <c r="R12" s="16">
        <v>0.16449658613819601</v>
      </c>
      <c r="S12" s="16">
        <v>0.38712803291625603</v>
      </c>
      <c r="T12" s="16">
        <v>0.38996518929296098</v>
      </c>
      <c r="U12" s="16">
        <v>0.42933425647038898</v>
      </c>
      <c r="V12" s="16">
        <v>0</v>
      </c>
      <c r="W12" s="16">
        <v>0.18734944669699499</v>
      </c>
      <c r="X12" s="16">
        <v>0.192811181889667</v>
      </c>
      <c r="Y12" s="16">
        <v>0.18192082549970701</v>
      </c>
      <c r="Z12" s="16">
        <v>0</v>
      </c>
      <c r="AA12" s="16">
        <v>0</v>
      </c>
      <c r="AB12" s="16"/>
      <c r="AC12" s="16">
        <v>0.15191586764992099</v>
      </c>
      <c r="AD12" s="16">
        <v>0.26918282398388998</v>
      </c>
      <c r="AE12" s="16">
        <v>0.40553487601780902</v>
      </c>
      <c r="AF12" s="16">
        <v>0.12288675343888</v>
      </c>
      <c r="AG12" s="16"/>
      <c r="AH12" s="16">
        <v>0.21546872747041301</v>
      </c>
      <c r="AI12" s="16">
        <v>0.205115838810772</v>
      </c>
      <c r="AJ12" s="16">
        <v>0.39450844019358799</v>
      </c>
      <c r="AK12" s="16">
        <v>0</v>
      </c>
      <c r="AL12" s="16"/>
      <c r="AM12" s="16">
        <v>0.215796763502518</v>
      </c>
      <c r="AN12" s="16">
        <v>0.28363318134570598</v>
      </c>
      <c r="AO12" s="16">
        <v>9.9839269298784894E-2</v>
      </c>
      <c r="AP12" s="16"/>
      <c r="AQ12" s="16">
        <v>0.25929645451788702</v>
      </c>
      <c r="AR12" s="16">
        <v>0.28911043769966499</v>
      </c>
      <c r="AS12" s="16">
        <v>0.25021305975126701</v>
      </c>
      <c r="AT12" s="16">
        <v>0</v>
      </c>
      <c r="AU12" s="16">
        <v>0</v>
      </c>
      <c r="AV12" s="16"/>
      <c r="AW12" s="16">
        <v>0.31324779213034498</v>
      </c>
      <c r="AX12" s="16">
        <v>0.20938530257530499</v>
      </c>
      <c r="AY12" s="16">
        <v>0.20938530257530499</v>
      </c>
      <c r="AZ12" s="16">
        <v>0.220350405278392</v>
      </c>
      <c r="BA12" s="16">
        <v>0.24509593283200801</v>
      </c>
      <c r="BB12" s="16">
        <v>0</v>
      </c>
      <c r="BC12" s="16">
        <v>0.30499710092740701</v>
      </c>
      <c r="BD12" s="16">
        <v>0.50138993919456398</v>
      </c>
      <c r="BE12" s="16">
        <v>8.3311272936834102E-2</v>
      </c>
      <c r="BF12" s="16"/>
      <c r="BG12" s="16">
        <v>0.25311619285463399</v>
      </c>
      <c r="BH12" s="16">
        <v>0.14472612655794301</v>
      </c>
      <c r="BI12" s="16">
        <v>0.34988734922269898</v>
      </c>
      <c r="BJ12" s="16">
        <v>0.18704745940519399</v>
      </c>
      <c r="BK12" s="16">
        <v>0.34696880641396599</v>
      </c>
      <c r="BL12" s="16">
        <v>0</v>
      </c>
      <c r="BM12" s="16"/>
      <c r="BN12" s="16">
        <v>0.34219081588594902</v>
      </c>
      <c r="BO12" s="16">
        <v>0.181920937640805</v>
      </c>
      <c r="BP12" s="16">
        <v>0.47515577198548398</v>
      </c>
      <c r="BQ12" s="16">
        <v>0</v>
      </c>
      <c r="BR12" s="16">
        <v>0.30704866636352202</v>
      </c>
      <c r="BS12" s="16">
        <v>0.15784996957834499</v>
      </c>
      <c r="BT12" s="16"/>
      <c r="BU12" s="16">
        <v>0.242434628855769</v>
      </c>
      <c r="BV12" s="16">
        <v>0.14783765428993101</v>
      </c>
      <c r="BW12" s="16"/>
      <c r="BX12" s="16">
        <v>0.29834627369083999</v>
      </c>
      <c r="BY12" s="16">
        <v>0.17518821389636699</v>
      </c>
      <c r="BZ12" s="16"/>
      <c r="CA12" s="16">
        <v>0.209211317464954</v>
      </c>
      <c r="CB12" s="16">
        <v>0.25048126787317399</v>
      </c>
    </row>
    <row r="13" spans="2:80" x14ac:dyDescent="0.35">
      <c r="B13" s="17" t="s">
        <v>337</v>
      </c>
      <c r="C13" s="16">
        <v>0.32960540140394501</v>
      </c>
      <c r="D13" s="16">
        <v>0.173039647523035</v>
      </c>
      <c r="E13" s="16">
        <v>0.43970022076370502</v>
      </c>
      <c r="F13" s="16"/>
      <c r="G13" s="16">
        <v>0.38453767809825101</v>
      </c>
      <c r="H13" s="16">
        <v>0.27465130674427501</v>
      </c>
      <c r="I13" s="16">
        <v>0.31915555596953699</v>
      </c>
      <c r="J13" s="16"/>
      <c r="K13" s="16">
        <v>0.293403845514626</v>
      </c>
      <c r="L13" s="16">
        <v>0.36736723443110197</v>
      </c>
      <c r="M13" s="16">
        <v>0.47137697827250802</v>
      </c>
      <c r="N13" s="16">
        <v>0.29400490109084898</v>
      </c>
      <c r="O13" s="16"/>
      <c r="P13" s="16">
        <v>0.50722909860445498</v>
      </c>
      <c r="Q13" s="16">
        <v>0.110182087874655</v>
      </c>
      <c r="R13" s="16">
        <v>0.32659166331848599</v>
      </c>
      <c r="S13" s="16">
        <v>0.61287196708374403</v>
      </c>
      <c r="T13" s="16">
        <v>0.21133366842440099</v>
      </c>
      <c r="U13" s="16">
        <v>0.13603569740400101</v>
      </c>
      <c r="V13" s="16">
        <v>0</v>
      </c>
      <c r="W13" s="16">
        <v>0.200864763909475</v>
      </c>
      <c r="X13" s="16">
        <v>0.41464205470947002</v>
      </c>
      <c r="Y13" s="16">
        <v>0.178135915774572</v>
      </c>
      <c r="Z13" s="16">
        <v>0.194368451489426</v>
      </c>
      <c r="AA13" s="16">
        <v>1</v>
      </c>
      <c r="AB13" s="16"/>
      <c r="AC13" s="16">
        <v>0.38747860573044501</v>
      </c>
      <c r="AD13" s="16">
        <v>0.303758146261353</v>
      </c>
      <c r="AE13" s="16">
        <v>0.168555324695952</v>
      </c>
      <c r="AF13" s="16">
        <v>0.27239895874606201</v>
      </c>
      <c r="AG13" s="16"/>
      <c r="AH13" s="16">
        <v>0.367983719194728</v>
      </c>
      <c r="AI13" s="16">
        <v>0.20105776277656301</v>
      </c>
      <c r="AJ13" s="16">
        <v>0.370092699999996</v>
      </c>
      <c r="AK13" s="16">
        <v>0</v>
      </c>
      <c r="AL13" s="16"/>
      <c r="AM13" s="16">
        <v>0.35945630410684698</v>
      </c>
      <c r="AN13" s="16">
        <v>0.241332570489077</v>
      </c>
      <c r="AO13" s="16">
        <v>0.36709265843085598</v>
      </c>
      <c r="AP13" s="16"/>
      <c r="AQ13" s="16">
        <v>0.37320316127271602</v>
      </c>
      <c r="AR13" s="16">
        <v>0.309245917398982</v>
      </c>
      <c r="AS13" s="16">
        <v>0.180931842953824</v>
      </c>
      <c r="AT13" s="16">
        <v>0.30911422177310299</v>
      </c>
      <c r="AU13" s="16">
        <v>0.27001414592175199</v>
      </c>
      <c r="AV13" s="16"/>
      <c r="AW13" s="16">
        <v>0.166024649207688</v>
      </c>
      <c r="AX13" s="16">
        <v>0.28652534694646598</v>
      </c>
      <c r="AY13" s="16">
        <v>0.28652534694646598</v>
      </c>
      <c r="AZ13" s="16">
        <v>0.204209548635609</v>
      </c>
      <c r="BA13" s="16">
        <v>0.48976484194611702</v>
      </c>
      <c r="BB13" s="16">
        <v>0</v>
      </c>
      <c r="BC13" s="16">
        <v>0.41594679053110101</v>
      </c>
      <c r="BD13" s="16">
        <v>0.25423745931422298</v>
      </c>
      <c r="BE13" s="16">
        <v>0.17376863501209799</v>
      </c>
      <c r="BF13" s="16"/>
      <c r="BG13" s="16">
        <v>0.354361603584322</v>
      </c>
      <c r="BH13" s="16">
        <v>0.30751975212600702</v>
      </c>
      <c r="BI13" s="16">
        <v>0.32308376639839598</v>
      </c>
      <c r="BJ13" s="16">
        <v>0.182887713978857</v>
      </c>
      <c r="BK13" s="16">
        <v>0.49204759973457801</v>
      </c>
      <c r="BL13" s="16">
        <v>0.34439640915009201</v>
      </c>
      <c r="BM13" s="16"/>
      <c r="BN13" s="16">
        <v>0.46593637271302102</v>
      </c>
      <c r="BO13" s="16">
        <v>0.33952939736976001</v>
      </c>
      <c r="BP13" s="16">
        <v>0.168489437149695</v>
      </c>
      <c r="BQ13" s="16">
        <v>0.45008755774040599</v>
      </c>
      <c r="BR13" s="16">
        <v>0.10896541416724601</v>
      </c>
      <c r="BS13" s="16">
        <v>0.15614267728796299</v>
      </c>
      <c r="BT13" s="16"/>
      <c r="BU13" s="16">
        <v>0.33724046573544902</v>
      </c>
      <c r="BV13" s="16">
        <v>0.30199370199040299</v>
      </c>
      <c r="BW13" s="16"/>
      <c r="BX13" s="16">
        <v>0.30775700744983803</v>
      </c>
      <c r="BY13" s="16">
        <v>0.34297559542382999</v>
      </c>
      <c r="BZ13" s="16"/>
      <c r="CA13" s="16">
        <v>0.34196966401422202</v>
      </c>
      <c r="CB13" s="16">
        <v>0.290201367561984</v>
      </c>
    </row>
    <row r="14" spans="2:80" x14ac:dyDescent="0.35">
      <c r="B14" s="17" t="s">
        <v>98</v>
      </c>
      <c r="C14" s="16">
        <v>0</v>
      </c>
      <c r="D14" s="16">
        <v>0</v>
      </c>
      <c r="E14" s="16">
        <v>0</v>
      </c>
      <c r="F14" s="16"/>
      <c r="G14" s="16">
        <v>0</v>
      </c>
      <c r="H14" s="16">
        <v>0</v>
      </c>
      <c r="I14" s="16">
        <v>0</v>
      </c>
      <c r="J14" s="16"/>
      <c r="K14" s="16">
        <v>0</v>
      </c>
      <c r="L14" s="16">
        <v>0</v>
      </c>
      <c r="M14" s="16">
        <v>0</v>
      </c>
      <c r="N14" s="16">
        <v>0</v>
      </c>
      <c r="O14" s="16"/>
      <c r="P14" s="16">
        <v>0</v>
      </c>
      <c r="Q14" s="16">
        <v>0</v>
      </c>
      <c r="R14" s="16">
        <v>0</v>
      </c>
      <c r="S14" s="16">
        <v>0</v>
      </c>
      <c r="T14" s="16">
        <v>0</v>
      </c>
      <c r="U14" s="16">
        <v>0</v>
      </c>
      <c r="V14" s="16">
        <v>0</v>
      </c>
      <c r="W14" s="16">
        <v>0</v>
      </c>
      <c r="X14" s="16">
        <v>0</v>
      </c>
      <c r="Y14" s="16">
        <v>0</v>
      </c>
      <c r="Z14" s="16">
        <v>0</v>
      </c>
      <c r="AA14" s="16">
        <v>0</v>
      </c>
      <c r="AB14" s="16"/>
      <c r="AC14" s="16">
        <v>0</v>
      </c>
      <c r="AD14" s="16">
        <v>0</v>
      </c>
      <c r="AE14" s="16">
        <v>0</v>
      </c>
      <c r="AF14" s="16">
        <v>0</v>
      </c>
      <c r="AG14" s="16"/>
      <c r="AH14" s="16">
        <v>0</v>
      </c>
      <c r="AI14" s="16">
        <v>0</v>
      </c>
      <c r="AJ14" s="16">
        <v>0</v>
      </c>
      <c r="AK14" s="16">
        <v>0</v>
      </c>
      <c r="AL14" s="16"/>
      <c r="AM14" s="16">
        <v>0</v>
      </c>
      <c r="AN14" s="16">
        <v>0</v>
      </c>
      <c r="AO14" s="16">
        <v>0</v>
      </c>
      <c r="AP14" s="16"/>
      <c r="AQ14" s="16">
        <v>0</v>
      </c>
      <c r="AR14" s="16">
        <v>0</v>
      </c>
      <c r="AS14" s="16">
        <v>0</v>
      </c>
      <c r="AT14" s="16">
        <v>0</v>
      </c>
      <c r="AU14" s="16">
        <v>0</v>
      </c>
      <c r="AV14" s="16"/>
      <c r="AW14" s="16">
        <v>0</v>
      </c>
      <c r="AX14" s="16">
        <v>0</v>
      </c>
      <c r="AY14" s="16">
        <v>0</v>
      </c>
      <c r="AZ14" s="16">
        <v>0</v>
      </c>
      <c r="BA14" s="16">
        <v>0</v>
      </c>
      <c r="BB14" s="16">
        <v>0</v>
      </c>
      <c r="BC14" s="16">
        <v>0</v>
      </c>
      <c r="BD14" s="16">
        <v>0</v>
      </c>
      <c r="BE14" s="16">
        <v>0</v>
      </c>
      <c r="BF14" s="16"/>
      <c r="BG14" s="16">
        <v>0</v>
      </c>
      <c r="BH14" s="16">
        <v>0</v>
      </c>
      <c r="BI14" s="16">
        <v>0</v>
      </c>
      <c r="BJ14" s="16">
        <v>0</v>
      </c>
      <c r="BK14" s="16">
        <v>0</v>
      </c>
      <c r="BL14" s="16">
        <v>0</v>
      </c>
      <c r="BM14" s="16"/>
      <c r="BN14" s="16">
        <v>0</v>
      </c>
      <c r="BO14" s="16">
        <v>0</v>
      </c>
      <c r="BP14" s="16">
        <v>0</v>
      </c>
      <c r="BQ14" s="16">
        <v>0</v>
      </c>
      <c r="BR14" s="16">
        <v>0</v>
      </c>
      <c r="BS14" s="16">
        <v>0</v>
      </c>
      <c r="BT14" s="16"/>
      <c r="BU14" s="16">
        <v>0</v>
      </c>
      <c r="BV14" s="16">
        <v>0</v>
      </c>
      <c r="BW14" s="16"/>
      <c r="BX14" s="16">
        <v>0</v>
      </c>
      <c r="BY14" s="16">
        <v>0</v>
      </c>
      <c r="BZ14" s="16"/>
      <c r="CA14" s="16">
        <v>0</v>
      </c>
      <c r="CB14" s="16">
        <v>0</v>
      </c>
    </row>
    <row r="15" spans="2:80" x14ac:dyDescent="0.35">
      <c r="B15" s="17" t="s">
        <v>338</v>
      </c>
      <c r="C15" s="19">
        <v>0.25311983860320902</v>
      </c>
      <c r="D15" s="19">
        <v>0.34757281640944498</v>
      </c>
      <c r="E15" s="19">
        <v>0.18670184314885899</v>
      </c>
      <c r="F15" s="19"/>
      <c r="G15" s="19">
        <v>0.16243716012607201</v>
      </c>
      <c r="H15" s="19">
        <v>0.34662810469577698</v>
      </c>
      <c r="I15" s="19">
        <v>0.26697968934738298</v>
      </c>
      <c r="J15" s="19"/>
      <c r="K15" s="19">
        <v>0.31365670503787801</v>
      </c>
      <c r="L15" s="19">
        <v>0.17433538571034901</v>
      </c>
      <c r="M15" s="19">
        <v>8.2346574877873599E-2</v>
      </c>
      <c r="N15" s="19">
        <v>0.29735349937022199</v>
      </c>
      <c r="O15" s="19"/>
      <c r="P15" s="19">
        <v>0.14240058875004899</v>
      </c>
      <c r="Q15" s="19">
        <v>0.33800882943940203</v>
      </c>
      <c r="R15" s="19">
        <v>0.34491816188498298</v>
      </c>
      <c r="S15" s="19">
        <v>0</v>
      </c>
      <c r="T15" s="19">
        <v>0.204144896143515</v>
      </c>
      <c r="U15" s="19">
        <v>0.30034582249324399</v>
      </c>
      <c r="V15" s="19">
        <v>1</v>
      </c>
      <c r="W15" s="19">
        <v>0.200864763909475</v>
      </c>
      <c r="X15" s="19">
        <v>0.29106873922375798</v>
      </c>
      <c r="Y15" s="19">
        <v>0.363217919391845</v>
      </c>
      <c r="Z15" s="19">
        <v>0.39187599576308002</v>
      </c>
      <c r="AA15" s="19">
        <v>0</v>
      </c>
      <c r="AB15" s="19"/>
      <c r="AC15" s="19">
        <v>0.26286892811191798</v>
      </c>
      <c r="AD15" s="19">
        <v>0.213281191970012</v>
      </c>
      <c r="AE15" s="19">
        <v>7.55471199972199E-2</v>
      </c>
      <c r="AF15" s="19">
        <v>0.450794365462302</v>
      </c>
      <c r="AG15" s="19"/>
      <c r="AH15" s="19">
        <v>0.23571613138983</v>
      </c>
      <c r="AI15" s="19">
        <v>0.243527958204978</v>
      </c>
      <c r="AJ15" s="19">
        <v>0.17173162529497499</v>
      </c>
      <c r="AK15" s="19">
        <v>1</v>
      </c>
      <c r="AL15" s="19"/>
      <c r="AM15" s="19">
        <v>0.25144764971254802</v>
      </c>
      <c r="AN15" s="19">
        <v>0.24388837841725999</v>
      </c>
      <c r="AO15" s="19">
        <v>0.28828522376228199</v>
      </c>
      <c r="AP15" s="19"/>
      <c r="AQ15" s="19">
        <v>0.25072137679748002</v>
      </c>
      <c r="AR15" s="19">
        <v>0.21806154974156899</v>
      </c>
      <c r="AS15" s="19">
        <v>0.56885509729490902</v>
      </c>
      <c r="AT15" s="19">
        <v>0.33396425911747002</v>
      </c>
      <c r="AU15" s="19">
        <v>0.41985636381200803</v>
      </c>
      <c r="AV15" s="19"/>
      <c r="AW15" s="19">
        <v>0</v>
      </c>
      <c r="AX15" s="19">
        <v>0.308868382203905</v>
      </c>
      <c r="AY15" s="19">
        <v>0.308868382203905</v>
      </c>
      <c r="AZ15" s="19">
        <v>0.29144701421985802</v>
      </c>
      <c r="BA15" s="19">
        <v>0.12998157788180101</v>
      </c>
      <c r="BB15" s="19">
        <v>1</v>
      </c>
      <c r="BC15" s="19">
        <v>0.27905610854149199</v>
      </c>
      <c r="BD15" s="19">
        <v>0.24437260149121201</v>
      </c>
      <c r="BE15" s="19">
        <v>0.56693185397811097</v>
      </c>
      <c r="BF15" s="19"/>
      <c r="BG15" s="19">
        <v>0.23332933993274199</v>
      </c>
      <c r="BH15" s="19">
        <v>0.335314929558509</v>
      </c>
      <c r="BI15" s="19">
        <v>0.162014411937908</v>
      </c>
      <c r="BJ15" s="19">
        <v>0.27365357366540799</v>
      </c>
      <c r="BK15" s="19">
        <v>0.160983593851456</v>
      </c>
      <c r="BL15" s="19">
        <v>0.31153990677132098</v>
      </c>
      <c r="BM15" s="19"/>
      <c r="BN15" s="19">
        <v>7.1054730693719495E-2</v>
      </c>
      <c r="BO15" s="19">
        <v>0.24809721095199799</v>
      </c>
      <c r="BP15" s="19">
        <v>0.18043046464399301</v>
      </c>
      <c r="BQ15" s="19">
        <v>0.381963737942217</v>
      </c>
      <c r="BR15" s="19">
        <v>0.38282102244260102</v>
      </c>
      <c r="BS15" s="19">
        <v>0.37782186934244</v>
      </c>
      <c r="BT15" s="19"/>
      <c r="BU15" s="19">
        <v>0.23739724372315299</v>
      </c>
      <c r="BV15" s="19">
        <v>0.30997955123688498</v>
      </c>
      <c r="BW15" s="19"/>
      <c r="BX15" s="19">
        <v>0.209672368793343</v>
      </c>
      <c r="BY15" s="19">
        <v>0.27970765564144101</v>
      </c>
      <c r="BZ15" s="19"/>
      <c r="CA15" s="19">
        <v>0.25369140546193097</v>
      </c>
      <c r="CB15" s="19">
        <v>0.25860010479282203</v>
      </c>
    </row>
    <row r="16" spans="2:80" x14ac:dyDescent="0.35">
      <c r="B16" s="17" t="s">
        <v>339</v>
      </c>
      <c r="C16" s="19">
        <v>0.55154867418514697</v>
      </c>
      <c r="D16" s="19">
        <v>0.37510552227926502</v>
      </c>
      <c r="E16" s="19">
        <v>0.67562099814381105</v>
      </c>
      <c r="F16" s="19"/>
      <c r="G16" s="19">
        <v>0.64548775040252404</v>
      </c>
      <c r="H16" s="19">
        <v>0.47226825762410801</v>
      </c>
      <c r="I16" s="19">
        <v>0.51581491528290602</v>
      </c>
      <c r="J16" s="19"/>
      <c r="K16" s="19">
        <v>0.51279166405464804</v>
      </c>
      <c r="L16" s="19">
        <v>0.62538009413761098</v>
      </c>
      <c r="M16" s="19">
        <v>0.73261126077579997</v>
      </c>
      <c r="N16" s="19">
        <v>0.47479092049697003</v>
      </c>
      <c r="O16" s="19"/>
      <c r="P16" s="19">
        <v>0.64378014416896301</v>
      </c>
      <c r="Q16" s="19">
        <v>0.32955704097547101</v>
      </c>
      <c r="R16" s="19">
        <v>0.491088249456682</v>
      </c>
      <c r="S16" s="19">
        <v>1</v>
      </c>
      <c r="T16" s="19">
        <v>0.60129885771736302</v>
      </c>
      <c r="U16" s="19">
        <v>0.56536995387439004</v>
      </c>
      <c r="V16" s="19">
        <v>0</v>
      </c>
      <c r="W16" s="19">
        <v>0.38821421060646899</v>
      </c>
      <c r="X16" s="19">
        <v>0.60745323659913797</v>
      </c>
      <c r="Y16" s="19">
        <v>0.360056741274279</v>
      </c>
      <c r="Z16" s="19">
        <v>0.194368451489426</v>
      </c>
      <c r="AA16" s="19">
        <v>1</v>
      </c>
      <c r="AB16" s="19"/>
      <c r="AC16" s="19">
        <v>0.53939447338036595</v>
      </c>
      <c r="AD16" s="19">
        <v>0.57294097024524304</v>
      </c>
      <c r="AE16" s="19">
        <v>0.57409020071376005</v>
      </c>
      <c r="AF16" s="19">
        <v>0.39528571218494202</v>
      </c>
      <c r="AG16" s="19"/>
      <c r="AH16" s="19">
        <v>0.58345244666514195</v>
      </c>
      <c r="AI16" s="19">
        <v>0.40617360158733501</v>
      </c>
      <c r="AJ16" s="19">
        <v>0.76460114019358405</v>
      </c>
      <c r="AK16" s="19">
        <v>0</v>
      </c>
      <c r="AL16" s="19"/>
      <c r="AM16" s="19">
        <v>0.57525306760936401</v>
      </c>
      <c r="AN16" s="19">
        <v>0.524965751834783</v>
      </c>
      <c r="AO16" s="19">
        <v>0.46693192772964098</v>
      </c>
      <c r="AP16" s="19"/>
      <c r="AQ16" s="19">
        <v>0.63249961579060299</v>
      </c>
      <c r="AR16" s="19">
        <v>0.59835635509864704</v>
      </c>
      <c r="AS16" s="19">
        <v>0.43114490270509098</v>
      </c>
      <c r="AT16" s="19">
        <v>0.30911422177310299</v>
      </c>
      <c r="AU16" s="19">
        <v>0.27001414592175199</v>
      </c>
      <c r="AV16" s="19"/>
      <c r="AW16" s="19">
        <v>0.47927244133803298</v>
      </c>
      <c r="AX16" s="19">
        <v>0.495910649521771</v>
      </c>
      <c r="AY16" s="19">
        <v>0.495910649521771</v>
      </c>
      <c r="AZ16" s="19">
        <v>0.42455995391400098</v>
      </c>
      <c r="BA16" s="19">
        <v>0.73486077477812495</v>
      </c>
      <c r="BB16" s="19">
        <v>0</v>
      </c>
      <c r="BC16" s="19">
        <v>0.72094389145850801</v>
      </c>
      <c r="BD16" s="19">
        <v>0.75562739850878802</v>
      </c>
      <c r="BE16" s="19">
        <v>0.25707990794893198</v>
      </c>
      <c r="BF16" s="19"/>
      <c r="BG16" s="19">
        <v>0.60747779643895605</v>
      </c>
      <c r="BH16" s="19">
        <v>0.45224587868395</v>
      </c>
      <c r="BI16" s="19">
        <v>0.67297111562109502</v>
      </c>
      <c r="BJ16" s="19">
        <v>0.36993517338405102</v>
      </c>
      <c r="BK16" s="19">
        <v>0.839016406148544</v>
      </c>
      <c r="BL16" s="19">
        <v>0.34439640915009201</v>
      </c>
      <c r="BM16" s="19"/>
      <c r="BN16" s="19">
        <v>0.80812718859897004</v>
      </c>
      <c r="BO16" s="19">
        <v>0.52145033501056604</v>
      </c>
      <c r="BP16" s="19">
        <v>0.64364520913517997</v>
      </c>
      <c r="BQ16" s="19">
        <v>0.45008755774040599</v>
      </c>
      <c r="BR16" s="19">
        <v>0.41601408053076799</v>
      </c>
      <c r="BS16" s="19">
        <v>0.31399264686630801</v>
      </c>
      <c r="BT16" s="19"/>
      <c r="BU16" s="19">
        <v>0.57967509459121802</v>
      </c>
      <c r="BV16" s="19">
        <v>0.44983135628033399</v>
      </c>
      <c r="BW16" s="19"/>
      <c r="BX16" s="19">
        <v>0.60610328114067802</v>
      </c>
      <c r="BY16" s="19">
        <v>0.51816380932019601</v>
      </c>
      <c r="BZ16" s="19"/>
      <c r="CA16" s="19">
        <v>0.55118098147917605</v>
      </c>
      <c r="CB16" s="19">
        <v>0.54068263543515804</v>
      </c>
    </row>
    <row r="17" spans="2:80" x14ac:dyDescent="0.35">
      <c r="B17" s="17" t="s">
        <v>110</v>
      </c>
      <c r="C17" s="20">
        <v>-0.298428835581938</v>
      </c>
      <c r="D17" s="20">
        <v>-2.7532705869820699E-2</v>
      </c>
      <c r="E17" s="20">
        <v>-0.48891915499495198</v>
      </c>
      <c r="F17" s="20"/>
      <c r="G17" s="20">
        <v>-0.48305059027645197</v>
      </c>
      <c r="H17" s="20">
        <v>-0.125640152928331</v>
      </c>
      <c r="I17" s="20">
        <v>-0.24883522593552401</v>
      </c>
      <c r="J17" s="20"/>
      <c r="K17" s="20">
        <v>-0.19913495901677</v>
      </c>
      <c r="L17" s="20">
        <v>-0.45104470842726202</v>
      </c>
      <c r="M17" s="20">
        <v>-0.65026468589792696</v>
      </c>
      <c r="N17" s="20">
        <v>-0.17743742112674901</v>
      </c>
      <c r="O17" s="20"/>
      <c r="P17" s="20">
        <v>-0.50137955541891399</v>
      </c>
      <c r="Q17" s="20">
        <v>8.4517884639306907E-3</v>
      </c>
      <c r="R17" s="20">
        <v>-0.146170087571699</v>
      </c>
      <c r="S17" s="20">
        <v>-1</v>
      </c>
      <c r="T17" s="20">
        <v>-0.39715396157384802</v>
      </c>
      <c r="U17" s="20">
        <v>-0.265024131381146</v>
      </c>
      <c r="V17" s="20">
        <v>1</v>
      </c>
      <c r="W17" s="20">
        <v>-0.18734944669699499</v>
      </c>
      <c r="X17" s="20">
        <v>-0.31638449737537999</v>
      </c>
      <c r="Y17" s="20">
        <v>3.16117811756567E-3</v>
      </c>
      <c r="Z17" s="20">
        <v>0.197507544273654</v>
      </c>
      <c r="AA17" s="20">
        <v>-1</v>
      </c>
      <c r="AB17" s="20"/>
      <c r="AC17" s="20">
        <v>-0.27652554526844803</v>
      </c>
      <c r="AD17" s="20">
        <v>-0.35965977827523199</v>
      </c>
      <c r="AE17" s="20">
        <v>-0.49854308071654002</v>
      </c>
      <c r="AF17" s="20">
        <v>5.5508653277359703E-2</v>
      </c>
      <c r="AG17" s="20"/>
      <c r="AH17" s="20">
        <v>-0.34773631527531101</v>
      </c>
      <c r="AI17" s="20">
        <v>-0.16264564338235701</v>
      </c>
      <c r="AJ17" s="20">
        <v>-0.59286951489860895</v>
      </c>
      <c r="AK17" s="20">
        <v>1</v>
      </c>
      <c r="AL17" s="20"/>
      <c r="AM17" s="20">
        <v>-0.32380541789681599</v>
      </c>
      <c r="AN17" s="20">
        <v>-0.28107737341752298</v>
      </c>
      <c r="AO17" s="20">
        <v>-0.17864670396735799</v>
      </c>
      <c r="AP17" s="20"/>
      <c r="AQ17" s="20">
        <v>-0.38177823899312402</v>
      </c>
      <c r="AR17" s="20">
        <v>-0.38029480535707799</v>
      </c>
      <c r="AS17" s="20">
        <v>0.13771019458981801</v>
      </c>
      <c r="AT17" s="20">
        <v>2.4850037344367099E-2</v>
      </c>
      <c r="AU17" s="20">
        <v>0.14984221789025601</v>
      </c>
      <c r="AV17" s="20"/>
      <c r="AW17" s="20">
        <v>-0.47927244133803298</v>
      </c>
      <c r="AX17" s="20">
        <v>-0.187042267317866</v>
      </c>
      <c r="AY17" s="20">
        <v>-0.187042267317866</v>
      </c>
      <c r="AZ17" s="20">
        <v>-0.13311293969414301</v>
      </c>
      <c r="BA17" s="20">
        <v>-0.60487919689632397</v>
      </c>
      <c r="BB17" s="20">
        <v>1</v>
      </c>
      <c r="BC17" s="20">
        <v>-0.44188778291701603</v>
      </c>
      <c r="BD17" s="20">
        <v>-0.51125479701757603</v>
      </c>
      <c r="BE17" s="20">
        <v>0.30985194602917798</v>
      </c>
      <c r="BF17" s="20"/>
      <c r="BG17" s="20">
        <v>-0.37414845650621398</v>
      </c>
      <c r="BH17" s="20">
        <v>-0.116930949125441</v>
      </c>
      <c r="BI17" s="20">
        <v>-0.51095670368318702</v>
      </c>
      <c r="BJ17" s="20">
        <v>-9.6281599718643598E-2</v>
      </c>
      <c r="BK17" s="20">
        <v>-0.678032812297089</v>
      </c>
      <c r="BL17" s="20">
        <v>-3.2856502378770198E-2</v>
      </c>
      <c r="BM17" s="20"/>
      <c r="BN17" s="20">
        <v>-0.73707245790525</v>
      </c>
      <c r="BO17" s="20">
        <v>-0.27335312405856799</v>
      </c>
      <c r="BP17" s="20">
        <v>-0.46321474449118699</v>
      </c>
      <c r="BQ17" s="20">
        <v>-6.8123819798188906E-2</v>
      </c>
      <c r="BR17" s="20">
        <v>-3.3193058088167603E-2</v>
      </c>
      <c r="BS17" s="20">
        <v>6.3829222476132805E-2</v>
      </c>
      <c r="BT17" s="20"/>
      <c r="BU17" s="20">
        <v>-0.342277850868065</v>
      </c>
      <c r="BV17" s="20">
        <v>-0.13985180504344899</v>
      </c>
      <c r="BW17" s="20"/>
      <c r="BX17" s="20">
        <v>-0.39643091234733502</v>
      </c>
      <c r="BY17" s="20">
        <v>-0.238456153678755</v>
      </c>
      <c r="BZ17" s="20"/>
      <c r="CA17" s="20">
        <v>-0.29748957601724502</v>
      </c>
      <c r="CB17" s="20">
        <v>-0.28208253064233602</v>
      </c>
    </row>
    <row r="18" spans="2:80" x14ac:dyDescent="0.35">
      <c r="B18" s="15" t="s">
        <v>382</v>
      </c>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CB22"/>
  <sheetViews>
    <sheetView showGridLines="0" topLeftCell="A6" workbookViewId="0">
      <pane xSplit="2" topLeftCell="C1" activePane="topRight" state="frozen"/>
      <selection pane="topRight" activeCell="D2" sqref="D2:BP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400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333</v>
      </c>
      <c r="C9" s="16">
        <v>0.57092887684329996</v>
      </c>
      <c r="D9" s="16">
        <v>0.53970007710892798</v>
      </c>
      <c r="E9" s="16">
        <v>0.60129780174585501</v>
      </c>
      <c r="F9" s="16"/>
      <c r="G9" s="16">
        <v>0.52524958757412699</v>
      </c>
      <c r="H9" s="16">
        <v>0.582988434216963</v>
      </c>
      <c r="I9" s="16">
        <v>0.58132918857794802</v>
      </c>
      <c r="J9" s="16"/>
      <c r="K9" s="16">
        <v>0.59389061864942005</v>
      </c>
      <c r="L9" s="16">
        <v>0.53735362419032695</v>
      </c>
      <c r="M9" s="16">
        <v>0.57662341604023803</v>
      </c>
      <c r="N9" s="16">
        <v>0.57809085669295601</v>
      </c>
      <c r="O9" s="16"/>
      <c r="P9" s="16">
        <v>0.55413012585194799</v>
      </c>
      <c r="Q9" s="16">
        <v>0.64026738714059095</v>
      </c>
      <c r="R9" s="16">
        <v>0.59514172380546304</v>
      </c>
      <c r="S9" s="16">
        <v>0.58733994444994997</v>
      </c>
      <c r="T9" s="16">
        <v>0.55621416554198999</v>
      </c>
      <c r="U9" s="16">
        <v>0.462998689880117</v>
      </c>
      <c r="V9" s="16">
        <v>0.58465539781738995</v>
      </c>
      <c r="W9" s="16">
        <v>0.56209579423174605</v>
      </c>
      <c r="X9" s="16">
        <v>0.54518867098548696</v>
      </c>
      <c r="Y9" s="16">
        <v>0.49691871738149501</v>
      </c>
      <c r="Z9" s="16">
        <v>0.74858390664907404</v>
      </c>
      <c r="AA9" s="16">
        <v>0.59332811937649199</v>
      </c>
      <c r="AB9" s="16"/>
      <c r="AC9" s="16">
        <v>0.59819275483147505</v>
      </c>
      <c r="AD9" s="16">
        <v>0.55646558769213395</v>
      </c>
      <c r="AE9" s="16">
        <v>0.59528051444720198</v>
      </c>
      <c r="AF9" s="16">
        <v>0.53888904671710602</v>
      </c>
      <c r="AG9" s="16"/>
      <c r="AH9" s="16">
        <v>0.56887228774391396</v>
      </c>
      <c r="AI9" s="16">
        <v>0.52717051129424297</v>
      </c>
      <c r="AJ9" s="16">
        <v>0.67693862391325599</v>
      </c>
      <c r="AK9" s="16">
        <v>0.59118893773513403</v>
      </c>
      <c r="AL9" s="16"/>
      <c r="AM9" s="16">
        <v>0.54426237890483498</v>
      </c>
      <c r="AN9" s="16">
        <v>0.63561864348223696</v>
      </c>
      <c r="AO9" s="16">
        <v>0.40212505278919702</v>
      </c>
      <c r="AP9" s="16"/>
      <c r="AQ9" s="16">
        <v>0.51305524087284604</v>
      </c>
      <c r="AR9" s="16">
        <v>0.69166287960399397</v>
      </c>
      <c r="AS9" s="16">
        <v>0.65569556888269498</v>
      </c>
      <c r="AT9" s="16">
        <v>0.70349427570607603</v>
      </c>
      <c r="AU9" s="16">
        <v>0.46430385003125901</v>
      </c>
      <c r="AV9" s="16"/>
      <c r="AW9" s="16">
        <v>0.57390333073982402</v>
      </c>
      <c r="AX9" s="16">
        <v>0.60561650042516402</v>
      </c>
      <c r="AY9" s="16">
        <v>0.60561650042516402</v>
      </c>
      <c r="AZ9" s="16">
        <v>0.508333830536011</v>
      </c>
      <c r="BA9" s="16">
        <v>0.63555410431841797</v>
      </c>
      <c r="BB9" s="16">
        <v>0.47890052349922102</v>
      </c>
      <c r="BC9" s="16">
        <v>0.53408444662563703</v>
      </c>
      <c r="BD9" s="16">
        <v>0.631588004446199</v>
      </c>
      <c r="BE9" s="16">
        <v>0.73958256967399605</v>
      </c>
      <c r="BF9" s="16"/>
      <c r="BG9" s="16">
        <v>0.56240582163427</v>
      </c>
      <c r="BH9" s="16">
        <v>0.53653743774144103</v>
      </c>
      <c r="BI9" s="16">
        <v>0.68882710161805305</v>
      </c>
      <c r="BJ9" s="16">
        <v>0.64121793083817802</v>
      </c>
      <c r="BK9" s="16">
        <v>0.53553169279833202</v>
      </c>
      <c r="BL9" s="16">
        <v>0.77715670714339102</v>
      </c>
      <c r="BM9" s="16"/>
      <c r="BN9" s="16">
        <v>0.51309374192458401</v>
      </c>
      <c r="BO9" s="16">
        <v>0.61959480958311597</v>
      </c>
      <c r="BP9" s="16">
        <v>0.454543228269634</v>
      </c>
      <c r="BQ9" s="16">
        <v>0.57796987823879298</v>
      </c>
      <c r="BR9" s="16">
        <v>0.55839413114111602</v>
      </c>
      <c r="BS9" s="16">
        <v>0.57746485848456097</v>
      </c>
      <c r="BT9" s="16"/>
      <c r="BU9" s="16">
        <v>0.56235130748252604</v>
      </c>
      <c r="BV9" s="16">
        <v>0.59036048618985804</v>
      </c>
      <c r="BW9" s="16"/>
      <c r="BX9" s="16">
        <v>0.56078124384136196</v>
      </c>
      <c r="BY9" s="16">
        <v>0.57813036259256101</v>
      </c>
      <c r="BZ9" s="16"/>
      <c r="CA9" s="16">
        <v>0.62891691015289797</v>
      </c>
      <c r="CB9" s="16">
        <v>0.52785254817598004</v>
      </c>
    </row>
    <row r="10" spans="2:80" x14ac:dyDescent="0.35">
      <c r="B10" s="17" t="s">
        <v>334</v>
      </c>
      <c r="C10" s="16">
        <v>0.30321749451647201</v>
      </c>
      <c r="D10" s="16">
        <v>0.312427880356131</v>
      </c>
      <c r="E10" s="16">
        <v>0.29426071365177903</v>
      </c>
      <c r="F10" s="16"/>
      <c r="G10" s="16">
        <v>0.29385339654488801</v>
      </c>
      <c r="H10" s="16">
        <v>0.29971413246323098</v>
      </c>
      <c r="I10" s="16">
        <v>0.30935259399308002</v>
      </c>
      <c r="J10" s="16"/>
      <c r="K10" s="16">
        <v>0.27628426872778</v>
      </c>
      <c r="L10" s="16">
        <v>0.36007565047141699</v>
      </c>
      <c r="M10" s="16">
        <v>0.28759913249425401</v>
      </c>
      <c r="N10" s="16">
        <v>0.27607089948015801</v>
      </c>
      <c r="O10" s="16"/>
      <c r="P10" s="16">
        <v>0.31805890223008698</v>
      </c>
      <c r="Q10" s="16">
        <v>0.25411849604901598</v>
      </c>
      <c r="R10" s="16">
        <v>0.26503487011643301</v>
      </c>
      <c r="S10" s="16">
        <v>0.31388449015602998</v>
      </c>
      <c r="T10" s="16">
        <v>0.25260756472895002</v>
      </c>
      <c r="U10" s="16">
        <v>0.37373239744978298</v>
      </c>
      <c r="V10" s="16">
        <v>0.32023414629300001</v>
      </c>
      <c r="W10" s="16">
        <v>0.35723085169969498</v>
      </c>
      <c r="X10" s="16">
        <v>0.33172927017604498</v>
      </c>
      <c r="Y10" s="16">
        <v>0.37272495613997197</v>
      </c>
      <c r="Z10" s="16">
        <v>0.173033440816521</v>
      </c>
      <c r="AA10" s="16">
        <v>0.20474044480218101</v>
      </c>
      <c r="AB10" s="16"/>
      <c r="AC10" s="16">
        <v>0.27687841762048598</v>
      </c>
      <c r="AD10" s="16">
        <v>0.325249433476199</v>
      </c>
      <c r="AE10" s="16">
        <v>0.28374938859259102</v>
      </c>
      <c r="AF10" s="16">
        <v>0.33370561458320303</v>
      </c>
      <c r="AG10" s="16"/>
      <c r="AH10" s="16">
        <v>0.31310425650955898</v>
      </c>
      <c r="AI10" s="16">
        <v>0.30025975093877599</v>
      </c>
      <c r="AJ10" s="16">
        <v>0.25138487966804401</v>
      </c>
      <c r="AK10" s="16">
        <v>0.258709957933898</v>
      </c>
      <c r="AL10" s="16"/>
      <c r="AM10" s="16">
        <v>0.31481100677067497</v>
      </c>
      <c r="AN10" s="16">
        <v>0.282902856066228</v>
      </c>
      <c r="AO10" s="16">
        <v>0.32224808265597699</v>
      </c>
      <c r="AP10" s="16"/>
      <c r="AQ10" s="16">
        <v>0.34753555051877699</v>
      </c>
      <c r="AR10" s="16">
        <v>0.224427948007277</v>
      </c>
      <c r="AS10" s="16">
        <v>0.31279097943435502</v>
      </c>
      <c r="AT10" s="16">
        <v>0.21235611828498099</v>
      </c>
      <c r="AU10" s="16">
        <v>0.28869330684863098</v>
      </c>
      <c r="AV10" s="16"/>
      <c r="AW10" s="16">
        <v>0.28667635196590202</v>
      </c>
      <c r="AX10" s="16">
        <v>0.28359047976531498</v>
      </c>
      <c r="AY10" s="16">
        <v>0.28359047976531498</v>
      </c>
      <c r="AZ10" s="16">
        <v>0.33089608484594502</v>
      </c>
      <c r="BA10" s="16">
        <v>0.23514622026538001</v>
      </c>
      <c r="BB10" s="16">
        <v>0.37239154624610099</v>
      </c>
      <c r="BC10" s="16">
        <v>0.27638869098984598</v>
      </c>
      <c r="BD10" s="16">
        <v>0.27182318158728602</v>
      </c>
      <c r="BE10" s="16">
        <v>0.26041743032600401</v>
      </c>
      <c r="BF10" s="16"/>
      <c r="BG10" s="16">
        <v>0.31749405588521301</v>
      </c>
      <c r="BH10" s="16">
        <v>0.30473240046667399</v>
      </c>
      <c r="BI10" s="16">
        <v>0.16281824963146599</v>
      </c>
      <c r="BJ10" s="16">
        <v>0.23390585650069701</v>
      </c>
      <c r="BK10" s="16">
        <v>0.36535179494113001</v>
      </c>
      <c r="BL10" s="16">
        <v>0.222843292856609</v>
      </c>
      <c r="BM10" s="16"/>
      <c r="BN10" s="16">
        <v>0.310612709845625</v>
      </c>
      <c r="BO10" s="16">
        <v>0.28444633079445802</v>
      </c>
      <c r="BP10" s="16">
        <v>0.36407701559328298</v>
      </c>
      <c r="BQ10" s="16">
        <v>0.27533487218437702</v>
      </c>
      <c r="BR10" s="16">
        <v>0.33856164893266599</v>
      </c>
      <c r="BS10" s="16">
        <v>0.32394039408883002</v>
      </c>
      <c r="BT10" s="16"/>
      <c r="BU10" s="16">
        <v>0.32058913547339801</v>
      </c>
      <c r="BV10" s="16">
        <v>0.26386381207033399</v>
      </c>
      <c r="BW10" s="16"/>
      <c r="BX10" s="16">
        <v>0.33542537257092397</v>
      </c>
      <c r="BY10" s="16">
        <v>0.280360481971898</v>
      </c>
      <c r="BZ10" s="16"/>
      <c r="CA10" s="16">
        <v>0.27750237829611801</v>
      </c>
      <c r="CB10" s="16">
        <v>0.31835140968042802</v>
      </c>
    </row>
    <row r="11" spans="2:80" x14ac:dyDescent="0.35">
      <c r="B11" s="17" t="s">
        <v>335</v>
      </c>
      <c r="C11" s="16">
        <v>6.13902058796554E-2</v>
      </c>
      <c r="D11" s="16">
        <v>7.0726997204464903E-2</v>
      </c>
      <c r="E11" s="16">
        <v>5.2310500063684602E-2</v>
      </c>
      <c r="F11" s="16"/>
      <c r="G11" s="16">
        <v>9.5868196902117106E-2</v>
      </c>
      <c r="H11" s="16">
        <v>6.3568885670172007E-2</v>
      </c>
      <c r="I11" s="16">
        <v>4.59829300326417E-2</v>
      </c>
      <c r="J11" s="16"/>
      <c r="K11" s="16">
        <v>7.5443410494801702E-2</v>
      </c>
      <c r="L11" s="16">
        <v>5.2183749594675997E-2</v>
      </c>
      <c r="M11" s="16">
        <v>4.5966232069157301E-2</v>
      </c>
      <c r="N11" s="16">
        <v>6.0942540251406503E-2</v>
      </c>
      <c r="O11" s="16"/>
      <c r="P11" s="16">
        <v>7.1283178855020807E-2</v>
      </c>
      <c r="Q11" s="16">
        <v>4.8990975702136098E-2</v>
      </c>
      <c r="R11" s="16">
        <v>4.62285138982046E-2</v>
      </c>
      <c r="S11" s="16">
        <v>3.9864665981891499E-2</v>
      </c>
      <c r="T11" s="16">
        <v>9.6714846488397802E-2</v>
      </c>
      <c r="U11" s="16">
        <v>0.101896059468934</v>
      </c>
      <c r="V11" s="16">
        <v>4.7225219572256102E-2</v>
      </c>
      <c r="W11" s="16">
        <v>3.9590983260870197E-2</v>
      </c>
      <c r="X11" s="16">
        <v>5.7400127858029303E-2</v>
      </c>
      <c r="Y11" s="16">
        <v>6.4622904169586395E-2</v>
      </c>
      <c r="Z11" s="16">
        <v>3.8199397748224402E-2</v>
      </c>
      <c r="AA11" s="16">
        <v>7.9910889607979804E-2</v>
      </c>
      <c r="AB11" s="16"/>
      <c r="AC11" s="16">
        <v>6.40911286803275E-2</v>
      </c>
      <c r="AD11" s="16">
        <v>5.98525616729121E-2</v>
      </c>
      <c r="AE11" s="16">
        <v>4.2383946814853697E-2</v>
      </c>
      <c r="AF11" s="16">
        <v>7.2809329833345204E-2</v>
      </c>
      <c r="AG11" s="16"/>
      <c r="AH11" s="16">
        <v>5.6785694614408001E-2</v>
      </c>
      <c r="AI11" s="16">
        <v>7.9759177084640004E-2</v>
      </c>
      <c r="AJ11" s="16">
        <v>3.3591898701745997E-2</v>
      </c>
      <c r="AK11" s="16">
        <v>0.15010110433096799</v>
      </c>
      <c r="AL11" s="16"/>
      <c r="AM11" s="16">
        <v>7.4029752876778807E-2</v>
      </c>
      <c r="AN11" s="16">
        <v>3.4803370969297302E-2</v>
      </c>
      <c r="AO11" s="16">
        <v>0.13188350180666999</v>
      </c>
      <c r="AP11" s="16"/>
      <c r="AQ11" s="16">
        <v>7.3241161511705705E-2</v>
      </c>
      <c r="AR11" s="16">
        <v>4.0609933806792502E-2</v>
      </c>
      <c r="AS11" s="16">
        <v>1.07084501075964E-2</v>
      </c>
      <c r="AT11" s="16">
        <v>4.1778217413991799E-2</v>
      </c>
      <c r="AU11" s="16">
        <v>8.86055883326691E-2</v>
      </c>
      <c r="AV11" s="16"/>
      <c r="AW11" s="16">
        <v>7.2839697482967203E-2</v>
      </c>
      <c r="AX11" s="16">
        <v>4.2671665722639203E-2</v>
      </c>
      <c r="AY11" s="16">
        <v>4.2671665722639203E-2</v>
      </c>
      <c r="AZ11" s="16">
        <v>9.4246254636584204E-2</v>
      </c>
      <c r="BA11" s="16">
        <v>6.8701993855142002E-2</v>
      </c>
      <c r="BB11" s="16">
        <v>0</v>
      </c>
      <c r="BC11" s="16">
        <v>6.8893382572009096E-2</v>
      </c>
      <c r="BD11" s="16">
        <v>0</v>
      </c>
      <c r="BE11" s="16">
        <v>0</v>
      </c>
      <c r="BF11" s="16"/>
      <c r="BG11" s="16">
        <v>5.8950440115762601E-2</v>
      </c>
      <c r="BH11" s="16">
        <v>9.9457659360833603E-2</v>
      </c>
      <c r="BI11" s="16">
        <v>4.50540548726278E-2</v>
      </c>
      <c r="BJ11" s="16">
        <v>5.6709556416997098E-2</v>
      </c>
      <c r="BK11" s="16">
        <v>1.20201846801048E-2</v>
      </c>
      <c r="BL11" s="16">
        <v>0</v>
      </c>
      <c r="BM11" s="16"/>
      <c r="BN11" s="16">
        <v>9.6869880064041194E-2</v>
      </c>
      <c r="BO11" s="16">
        <v>5.3783787063149201E-2</v>
      </c>
      <c r="BP11" s="16">
        <v>5.8364091573445097E-2</v>
      </c>
      <c r="BQ11" s="16">
        <v>7.9452166565034898E-2</v>
      </c>
      <c r="BR11" s="16">
        <v>2.5109550361648698E-2</v>
      </c>
      <c r="BS11" s="16">
        <v>5.81868515789472E-2</v>
      </c>
      <c r="BT11" s="16"/>
      <c r="BU11" s="16">
        <v>5.16405982414102E-2</v>
      </c>
      <c r="BV11" s="16">
        <v>8.3476948515040297E-2</v>
      </c>
      <c r="BW11" s="16"/>
      <c r="BX11" s="16">
        <v>3.8321852443542401E-2</v>
      </c>
      <c r="BY11" s="16">
        <v>7.7761158445374096E-2</v>
      </c>
      <c r="BZ11" s="16"/>
      <c r="CA11" s="16">
        <v>4.1014869614202497E-2</v>
      </c>
      <c r="CB11" s="16">
        <v>8.0567493736372606E-2</v>
      </c>
    </row>
    <row r="12" spans="2:80" x14ac:dyDescent="0.35">
      <c r="B12" s="17" t="s">
        <v>336</v>
      </c>
      <c r="C12" s="16">
        <v>1.2505801759403801E-2</v>
      </c>
      <c r="D12" s="16">
        <v>1.88848940953842E-2</v>
      </c>
      <c r="E12" s="16">
        <v>6.3023556537045904E-3</v>
      </c>
      <c r="F12" s="16"/>
      <c r="G12" s="16">
        <v>1.5451231095666301E-2</v>
      </c>
      <c r="H12" s="16">
        <v>8.4452660848210893E-3</v>
      </c>
      <c r="I12" s="16">
        <v>1.4034451392116501E-2</v>
      </c>
      <c r="J12" s="16"/>
      <c r="K12" s="16">
        <v>5.8991152716212003E-3</v>
      </c>
      <c r="L12" s="16">
        <v>7.9635516449760007E-3</v>
      </c>
      <c r="M12" s="16">
        <v>2.7193070262987E-2</v>
      </c>
      <c r="N12" s="16">
        <v>2.0441052293176599E-2</v>
      </c>
      <c r="O12" s="16"/>
      <c r="P12" s="16">
        <v>1.9678554640854499E-2</v>
      </c>
      <c r="Q12" s="16">
        <v>0</v>
      </c>
      <c r="R12" s="16">
        <v>1.23067281129267E-2</v>
      </c>
      <c r="S12" s="16">
        <v>9.7773418952542598E-3</v>
      </c>
      <c r="T12" s="16">
        <v>2.66660208084686E-2</v>
      </c>
      <c r="U12" s="16">
        <v>1.2523741978192501E-2</v>
      </c>
      <c r="V12" s="16">
        <v>2.2516933395578701E-2</v>
      </c>
      <c r="W12" s="16">
        <v>0</v>
      </c>
      <c r="X12" s="16">
        <v>8.2807779709798499E-3</v>
      </c>
      <c r="Y12" s="16">
        <v>1.0860977780135599E-2</v>
      </c>
      <c r="Z12" s="16">
        <v>0</v>
      </c>
      <c r="AA12" s="16">
        <v>4.0559988053882098E-2</v>
      </c>
      <c r="AB12" s="16"/>
      <c r="AC12" s="16">
        <v>4.3084325308804499E-3</v>
      </c>
      <c r="AD12" s="16">
        <v>1.2997776159760201E-2</v>
      </c>
      <c r="AE12" s="16">
        <v>2.0527223337345499E-2</v>
      </c>
      <c r="AF12" s="16">
        <v>2.16994790057503E-2</v>
      </c>
      <c r="AG12" s="16"/>
      <c r="AH12" s="16">
        <v>1.38864816459097E-2</v>
      </c>
      <c r="AI12" s="16">
        <v>1.19560830309926E-2</v>
      </c>
      <c r="AJ12" s="16">
        <v>1.23040481198438E-2</v>
      </c>
      <c r="AK12" s="16">
        <v>0</v>
      </c>
      <c r="AL12" s="16"/>
      <c r="AM12" s="16">
        <v>1.6454921814104399E-2</v>
      </c>
      <c r="AN12" s="16">
        <v>9.6484104935481395E-3</v>
      </c>
      <c r="AO12" s="16">
        <v>0</v>
      </c>
      <c r="AP12" s="16"/>
      <c r="AQ12" s="16">
        <v>1.70585425437089E-2</v>
      </c>
      <c r="AR12" s="16">
        <v>4.2695004108210003E-3</v>
      </c>
      <c r="AS12" s="16">
        <v>0</v>
      </c>
      <c r="AT12" s="16">
        <v>0</v>
      </c>
      <c r="AU12" s="16">
        <v>1.12316686798306E-2</v>
      </c>
      <c r="AV12" s="16"/>
      <c r="AW12" s="16">
        <v>1.2212360784244E-2</v>
      </c>
      <c r="AX12" s="16">
        <v>8.8214759739501797E-3</v>
      </c>
      <c r="AY12" s="16">
        <v>8.8214759739501797E-3</v>
      </c>
      <c r="AZ12" s="16">
        <v>2.04724063365509E-2</v>
      </c>
      <c r="BA12" s="16">
        <v>6.5492801590423698E-3</v>
      </c>
      <c r="BB12" s="16">
        <v>0</v>
      </c>
      <c r="BC12" s="16">
        <v>0</v>
      </c>
      <c r="BD12" s="16">
        <v>0</v>
      </c>
      <c r="BE12" s="16">
        <v>0</v>
      </c>
      <c r="BF12" s="16"/>
      <c r="BG12" s="16">
        <v>1.54259616514373E-2</v>
      </c>
      <c r="BH12" s="16">
        <v>1.1249111644533001E-2</v>
      </c>
      <c r="BI12" s="16">
        <v>0</v>
      </c>
      <c r="BJ12" s="16">
        <v>1.3255565155917901E-2</v>
      </c>
      <c r="BK12" s="16">
        <v>0</v>
      </c>
      <c r="BL12" s="16">
        <v>0</v>
      </c>
      <c r="BM12" s="16"/>
      <c r="BN12" s="16">
        <v>2.7487537399711399E-2</v>
      </c>
      <c r="BO12" s="16">
        <v>0</v>
      </c>
      <c r="BP12" s="16">
        <v>2.3575172291549099E-2</v>
      </c>
      <c r="BQ12" s="16">
        <v>2.1904347565099298E-2</v>
      </c>
      <c r="BR12" s="16">
        <v>6.2544169560448002E-3</v>
      </c>
      <c r="BS12" s="16">
        <v>2.16345384714948E-2</v>
      </c>
      <c r="BT12" s="16"/>
      <c r="BU12" s="16">
        <v>1.1583226840298701E-2</v>
      </c>
      <c r="BV12" s="16">
        <v>1.45958012297624E-2</v>
      </c>
      <c r="BW12" s="16"/>
      <c r="BX12" s="16">
        <v>1.23203056445565E-2</v>
      </c>
      <c r="BY12" s="16">
        <v>1.2637443062095801E-2</v>
      </c>
      <c r="BZ12" s="16"/>
      <c r="CA12" s="16">
        <v>5.2533757102122798E-3</v>
      </c>
      <c r="CB12" s="16">
        <v>1.7943801597890399E-2</v>
      </c>
    </row>
    <row r="13" spans="2:80" x14ac:dyDescent="0.35">
      <c r="B13" s="17" t="s">
        <v>337</v>
      </c>
      <c r="C13" s="16">
        <v>3.9273830260427101E-3</v>
      </c>
      <c r="D13" s="16">
        <v>5.89462362848774E-3</v>
      </c>
      <c r="E13" s="16">
        <v>2.0143097530038799E-3</v>
      </c>
      <c r="F13" s="16"/>
      <c r="G13" s="16">
        <v>0</v>
      </c>
      <c r="H13" s="16">
        <v>2.6441639767007998E-3</v>
      </c>
      <c r="I13" s="16">
        <v>6.3758119076837601E-3</v>
      </c>
      <c r="J13" s="16"/>
      <c r="K13" s="16">
        <v>5.5507035214261398E-3</v>
      </c>
      <c r="L13" s="16">
        <v>3.1988146232004599E-3</v>
      </c>
      <c r="M13" s="16">
        <v>0</v>
      </c>
      <c r="N13" s="16">
        <v>4.7388719136273703E-3</v>
      </c>
      <c r="O13" s="16"/>
      <c r="P13" s="16">
        <v>0</v>
      </c>
      <c r="Q13" s="16">
        <v>7.8423721583731794E-3</v>
      </c>
      <c r="R13" s="16">
        <v>0</v>
      </c>
      <c r="S13" s="16">
        <v>1.0163866563708599E-2</v>
      </c>
      <c r="T13" s="16">
        <v>0</v>
      </c>
      <c r="U13" s="16">
        <v>1.2523741978192501E-2</v>
      </c>
      <c r="V13" s="16">
        <v>0</v>
      </c>
      <c r="W13" s="16">
        <v>0</v>
      </c>
      <c r="X13" s="16">
        <v>7.7382744243474598E-3</v>
      </c>
      <c r="Y13" s="16">
        <v>0</v>
      </c>
      <c r="Z13" s="16">
        <v>0</v>
      </c>
      <c r="AA13" s="16">
        <v>0</v>
      </c>
      <c r="AB13" s="16"/>
      <c r="AC13" s="16">
        <v>8.2234493239239596E-3</v>
      </c>
      <c r="AD13" s="16">
        <v>0</v>
      </c>
      <c r="AE13" s="16">
        <v>1.3367556096430399E-2</v>
      </c>
      <c r="AF13" s="16">
        <v>0</v>
      </c>
      <c r="AG13" s="16"/>
      <c r="AH13" s="16">
        <v>1.7567488698070101E-3</v>
      </c>
      <c r="AI13" s="16">
        <v>1.14709931582329E-2</v>
      </c>
      <c r="AJ13" s="16">
        <v>0</v>
      </c>
      <c r="AK13" s="16">
        <v>0</v>
      </c>
      <c r="AL13" s="16"/>
      <c r="AM13" s="16">
        <v>3.7147149848838598E-3</v>
      </c>
      <c r="AN13" s="16">
        <v>4.9030851215890198E-3</v>
      </c>
      <c r="AO13" s="16">
        <v>0</v>
      </c>
      <c r="AP13" s="16"/>
      <c r="AQ13" s="16">
        <v>4.1333075503045902E-3</v>
      </c>
      <c r="AR13" s="16">
        <v>8.7443826057173393E-3</v>
      </c>
      <c r="AS13" s="16">
        <v>0</v>
      </c>
      <c r="AT13" s="16">
        <v>0</v>
      </c>
      <c r="AU13" s="16">
        <v>0</v>
      </c>
      <c r="AV13" s="16"/>
      <c r="AW13" s="16">
        <v>1.3648581257373E-2</v>
      </c>
      <c r="AX13" s="16">
        <v>7.7636232121325701E-3</v>
      </c>
      <c r="AY13" s="16">
        <v>7.7636232121325701E-3</v>
      </c>
      <c r="AZ13" s="16">
        <v>0</v>
      </c>
      <c r="BA13" s="16">
        <v>0</v>
      </c>
      <c r="BB13" s="16">
        <v>4.9084492977909899E-2</v>
      </c>
      <c r="BC13" s="16">
        <v>0</v>
      </c>
      <c r="BD13" s="16">
        <v>0</v>
      </c>
      <c r="BE13" s="16">
        <v>0</v>
      </c>
      <c r="BF13" s="16"/>
      <c r="BG13" s="16">
        <v>4.8292202670496597E-3</v>
      </c>
      <c r="BH13" s="16">
        <v>5.4587675401575999E-3</v>
      </c>
      <c r="BI13" s="16">
        <v>0</v>
      </c>
      <c r="BJ13" s="16">
        <v>0</v>
      </c>
      <c r="BK13" s="16">
        <v>0</v>
      </c>
      <c r="BL13" s="16">
        <v>0</v>
      </c>
      <c r="BM13" s="16"/>
      <c r="BN13" s="16">
        <v>0</v>
      </c>
      <c r="BO13" s="16">
        <v>4.8917147571241101E-3</v>
      </c>
      <c r="BP13" s="16">
        <v>1.19888204633922E-2</v>
      </c>
      <c r="BQ13" s="16">
        <v>0</v>
      </c>
      <c r="BR13" s="16">
        <v>7.7544710539974799E-3</v>
      </c>
      <c r="BS13" s="16">
        <v>0</v>
      </c>
      <c r="BT13" s="16"/>
      <c r="BU13" s="16">
        <v>5.6610222584606096E-3</v>
      </c>
      <c r="BV13" s="16">
        <v>0</v>
      </c>
      <c r="BW13" s="16"/>
      <c r="BX13" s="16">
        <v>5.1894999040856303E-3</v>
      </c>
      <c r="BY13" s="16">
        <v>3.0316946709957699E-3</v>
      </c>
      <c r="BZ13" s="16"/>
      <c r="CA13" s="16">
        <v>8.1314744495344805E-3</v>
      </c>
      <c r="CB13" s="16">
        <v>0</v>
      </c>
    </row>
    <row r="14" spans="2:80" x14ac:dyDescent="0.35">
      <c r="B14" s="17" t="s">
        <v>98</v>
      </c>
      <c r="C14" s="16">
        <v>4.8030237975125803E-2</v>
      </c>
      <c r="D14" s="16">
        <v>5.2365527606604102E-2</v>
      </c>
      <c r="E14" s="16">
        <v>4.3814319131972798E-2</v>
      </c>
      <c r="F14" s="16"/>
      <c r="G14" s="16">
        <v>6.9577587883201203E-2</v>
      </c>
      <c r="H14" s="16">
        <v>4.2639117588112299E-2</v>
      </c>
      <c r="I14" s="16">
        <v>4.2925024096529797E-2</v>
      </c>
      <c r="J14" s="16"/>
      <c r="K14" s="16">
        <v>4.2931883334951702E-2</v>
      </c>
      <c r="L14" s="16">
        <v>3.9224609475403703E-2</v>
      </c>
      <c r="M14" s="16">
        <v>6.2618149133363596E-2</v>
      </c>
      <c r="N14" s="16">
        <v>5.97157793686761E-2</v>
      </c>
      <c r="O14" s="16"/>
      <c r="P14" s="16">
        <v>3.6849238422089703E-2</v>
      </c>
      <c r="Q14" s="16">
        <v>4.8780768949883702E-2</v>
      </c>
      <c r="R14" s="16">
        <v>8.1288164066972105E-2</v>
      </c>
      <c r="S14" s="16">
        <v>3.8969690953165603E-2</v>
      </c>
      <c r="T14" s="16">
        <v>6.7797402432193593E-2</v>
      </c>
      <c r="U14" s="16">
        <v>3.6325369244781601E-2</v>
      </c>
      <c r="V14" s="16">
        <v>2.5368302921774399E-2</v>
      </c>
      <c r="W14" s="16">
        <v>4.1082370807688597E-2</v>
      </c>
      <c r="X14" s="16">
        <v>4.9662878585111397E-2</v>
      </c>
      <c r="Y14" s="16">
        <v>5.4872444528811001E-2</v>
      </c>
      <c r="Z14" s="16">
        <v>4.0183254786180303E-2</v>
      </c>
      <c r="AA14" s="16">
        <v>8.1460558159464999E-2</v>
      </c>
      <c r="AB14" s="16"/>
      <c r="AC14" s="16">
        <v>4.8305817012906198E-2</v>
      </c>
      <c r="AD14" s="16">
        <v>4.5434640998993997E-2</v>
      </c>
      <c r="AE14" s="16">
        <v>4.4691370711577499E-2</v>
      </c>
      <c r="AF14" s="16">
        <v>3.2896529860595901E-2</v>
      </c>
      <c r="AG14" s="16"/>
      <c r="AH14" s="16">
        <v>4.5594530616402097E-2</v>
      </c>
      <c r="AI14" s="16">
        <v>6.9383484493115002E-2</v>
      </c>
      <c r="AJ14" s="16">
        <v>2.578054959711E-2</v>
      </c>
      <c r="AK14" s="16">
        <v>0</v>
      </c>
      <c r="AL14" s="16"/>
      <c r="AM14" s="16">
        <v>4.6727224648722601E-2</v>
      </c>
      <c r="AN14" s="16">
        <v>3.2123633867100897E-2</v>
      </c>
      <c r="AO14" s="16">
        <v>0.143743362748156</v>
      </c>
      <c r="AP14" s="16"/>
      <c r="AQ14" s="16">
        <v>4.49761970026583E-2</v>
      </c>
      <c r="AR14" s="16">
        <v>3.0285355565398402E-2</v>
      </c>
      <c r="AS14" s="16">
        <v>2.0805001575352901E-2</v>
      </c>
      <c r="AT14" s="16">
        <v>4.2371388594951397E-2</v>
      </c>
      <c r="AU14" s="16">
        <v>0.14716558610761099</v>
      </c>
      <c r="AV14" s="16"/>
      <c r="AW14" s="16">
        <v>4.07196777696896E-2</v>
      </c>
      <c r="AX14" s="16">
        <v>5.1536254900798897E-2</v>
      </c>
      <c r="AY14" s="16">
        <v>5.1536254900798897E-2</v>
      </c>
      <c r="AZ14" s="16">
        <v>4.6051423644908503E-2</v>
      </c>
      <c r="BA14" s="16">
        <v>5.4048401402017797E-2</v>
      </c>
      <c r="BB14" s="16">
        <v>9.9623437276768104E-2</v>
      </c>
      <c r="BC14" s="16">
        <v>0.12063347981250799</v>
      </c>
      <c r="BD14" s="16">
        <v>9.6588813966514503E-2</v>
      </c>
      <c r="BE14" s="16">
        <v>0</v>
      </c>
      <c r="BF14" s="16"/>
      <c r="BG14" s="16">
        <v>4.0894500446267801E-2</v>
      </c>
      <c r="BH14" s="16">
        <v>4.2564623246360997E-2</v>
      </c>
      <c r="BI14" s="16">
        <v>0.103300593877852</v>
      </c>
      <c r="BJ14" s="16">
        <v>5.4911091088209699E-2</v>
      </c>
      <c r="BK14" s="16">
        <v>8.7096327580432897E-2</v>
      </c>
      <c r="BL14" s="16">
        <v>0</v>
      </c>
      <c r="BM14" s="16"/>
      <c r="BN14" s="16">
        <v>5.1936130766039E-2</v>
      </c>
      <c r="BO14" s="16">
        <v>3.72833578021525E-2</v>
      </c>
      <c r="BP14" s="16">
        <v>8.7451671808696299E-2</v>
      </c>
      <c r="BQ14" s="16">
        <v>4.5338735446696199E-2</v>
      </c>
      <c r="BR14" s="16">
        <v>6.3925781554527494E-2</v>
      </c>
      <c r="BS14" s="16">
        <v>1.8773357376167799E-2</v>
      </c>
      <c r="BT14" s="16"/>
      <c r="BU14" s="16">
        <v>4.8174709703906797E-2</v>
      </c>
      <c r="BV14" s="16">
        <v>4.7702951995005002E-2</v>
      </c>
      <c r="BW14" s="16"/>
      <c r="BX14" s="16">
        <v>4.7961725595529997E-2</v>
      </c>
      <c r="BY14" s="16">
        <v>4.8078859257075203E-2</v>
      </c>
      <c r="BZ14" s="16"/>
      <c r="CA14" s="16">
        <v>3.9180991777034997E-2</v>
      </c>
      <c r="CB14" s="16">
        <v>5.5284746809329301E-2</v>
      </c>
    </row>
    <row r="15" spans="2:80" x14ac:dyDescent="0.35">
      <c r="B15" s="17" t="s">
        <v>338</v>
      </c>
      <c r="C15" s="19">
        <v>0.87414637135977202</v>
      </c>
      <c r="D15" s="19">
        <v>0.85212795746505898</v>
      </c>
      <c r="E15" s="19">
        <v>0.89555851539763398</v>
      </c>
      <c r="F15" s="19"/>
      <c r="G15" s="19">
        <v>0.81910298411901505</v>
      </c>
      <c r="H15" s="19">
        <v>0.88270256668019398</v>
      </c>
      <c r="I15" s="19">
        <v>0.89068178257102804</v>
      </c>
      <c r="J15" s="19"/>
      <c r="K15" s="19">
        <v>0.87017488737719895</v>
      </c>
      <c r="L15" s="19">
        <v>0.89742927466174405</v>
      </c>
      <c r="M15" s="19">
        <v>0.86422254853449199</v>
      </c>
      <c r="N15" s="19">
        <v>0.85416175617311296</v>
      </c>
      <c r="O15" s="19"/>
      <c r="P15" s="19">
        <v>0.87218902808203502</v>
      </c>
      <c r="Q15" s="19">
        <v>0.89438588318960699</v>
      </c>
      <c r="R15" s="19">
        <v>0.86017659392189705</v>
      </c>
      <c r="S15" s="19">
        <v>0.90122443460598001</v>
      </c>
      <c r="T15" s="19">
        <v>0.80882173027093995</v>
      </c>
      <c r="U15" s="19">
        <v>0.83673108732989898</v>
      </c>
      <c r="V15" s="19">
        <v>0.90488954411039102</v>
      </c>
      <c r="W15" s="19">
        <v>0.91932664593144098</v>
      </c>
      <c r="X15" s="19">
        <v>0.87691794116153199</v>
      </c>
      <c r="Y15" s="19">
        <v>0.86964367352146699</v>
      </c>
      <c r="Z15" s="19">
        <v>0.92161734746559498</v>
      </c>
      <c r="AA15" s="19">
        <v>0.798068564178673</v>
      </c>
      <c r="AB15" s="19"/>
      <c r="AC15" s="19">
        <v>0.87507117245196198</v>
      </c>
      <c r="AD15" s="19">
        <v>0.881715021168334</v>
      </c>
      <c r="AE15" s="19">
        <v>0.879029903039793</v>
      </c>
      <c r="AF15" s="19">
        <v>0.87259466130030905</v>
      </c>
      <c r="AG15" s="19"/>
      <c r="AH15" s="19">
        <v>0.88197654425347305</v>
      </c>
      <c r="AI15" s="19">
        <v>0.82743026223301996</v>
      </c>
      <c r="AJ15" s="19">
        <v>0.9283235035813</v>
      </c>
      <c r="AK15" s="19">
        <v>0.84989889566903198</v>
      </c>
      <c r="AL15" s="19"/>
      <c r="AM15" s="19">
        <v>0.85907338567550995</v>
      </c>
      <c r="AN15" s="19">
        <v>0.91852149954846496</v>
      </c>
      <c r="AO15" s="19">
        <v>0.72437313544517401</v>
      </c>
      <c r="AP15" s="19"/>
      <c r="AQ15" s="19">
        <v>0.86059079139162298</v>
      </c>
      <c r="AR15" s="19">
        <v>0.91609082761127103</v>
      </c>
      <c r="AS15" s="19">
        <v>0.96848654831705105</v>
      </c>
      <c r="AT15" s="19">
        <v>0.91585039399105705</v>
      </c>
      <c r="AU15" s="19">
        <v>0.75299715687989</v>
      </c>
      <c r="AV15" s="19"/>
      <c r="AW15" s="19">
        <v>0.86057968270572605</v>
      </c>
      <c r="AX15" s="19">
        <v>0.88920698019047895</v>
      </c>
      <c r="AY15" s="19">
        <v>0.88920698019047895</v>
      </c>
      <c r="AZ15" s="19">
        <v>0.83922991538195602</v>
      </c>
      <c r="BA15" s="19">
        <v>0.87070032458379798</v>
      </c>
      <c r="BB15" s="19">
        <v>0.85129206974532201</v>
      </c>
      <c r="BC15" s="19">
        <v>0.81047313761548301</v>
      </c>
      <c r="BD15" s="19">
        <v>0.90341118603348602</v>
      </c>
      <c r="BE15" s="19">
        <v>1</v>
      </c>
      <c r="BF15" s="19"/>
      <c r="BG15" s="19">
        <v>0.87989987751948295</v>
      </c>
      <c r="BH15" s="19">
        <v>0.84126983820811496</v>
      </c>
      <c r="BI15" s="19">
        <v>0.85164535124952001</v>
      </c>
      <c r="BJ15" s="19">
        <v>0.87512378733887497</v>
      </c>
      <c r="BK15" s="19">
        <v>0.90088348773946203</v>
      </c>
      <c r="BL15" s="19">
        <v>1</v>
      </c>
      <c r="BM15" s="19"/>
      <c r="BN15" s="19">
        <v>0.82370645177020796</v>
      </c>
      <c r="BO15" s="19">
        <v>0.90404114037757399</v>
      </c>
      <c r="BP15" s="19">
        <v>0.81862024386291699</v>
      </c>
      <c r="BQ15" s="19">
        <v>0.85330475042317</v>
      </c>
      <c r="BR15" s="19">
        <v>0.89695578007378196</v>
      </c>
      <c r="BS15" s="19">
        <v>0.90140525257338999</v>
      </c>
      <c r="BT15" s="19"/>
      <c r="BU15" s="19">
        <v>0.882940442955924</v>
      </c>
      <c r="BV15" s="19">
        <v>0.85422429826019197</v>
      </c>
      <c r="BW15" s="19"/>
      <c r="BX15" s="19">
        <v>0.89620661641228505</v>
      </c>
      <c r="BY15" s="19">
        <v>0.85849084456445901</v>
      </c>
      <c r="BZ15" s="19"/>
      <c r="CA15" s="19">
        <v>0.90641928844901598</v>
      </c>
      <c r="CB15" s="19">
        <v>0.84620395785640801</v>
      </c>
    </row>
    <row r="16" spans="2:80" x14ac:dyDescent="0.35">
      <c r="B16" s="17" t="s">
        <v>339</v>
      </c>
      <c r="C16" s="19">
        <v>1.6433184785446499E-2</v>
      </c>
      <c r="D16" s="19">
        <v>2.4779517723872001E-2</v>
      </c>
      <c r="E16" s="19">
        <v>8.3166654067084803E-3</v>
      </c>
      <c r="F16" s="19"/>
      <c r="G16" s="19">
        <v>1.5451231095666301E-2</v>
      </c>
      <c r="H16" s="19">
        <v>1.10894300615219E-2</v>
      </c>
      <c r="I16" s="19">
        <v>2.0410263299800301E-2</v>
      </c>
      <c r="J16" s="19"/>
      <c r="K16" s="19">
        <v>1.14498187930473E-2</v>
      </c>
      <c r="L16" s="19">
        <v>1.11623662681765E-2</v>
      </c>
      <c r="M16" s="19">
        <v>2.7193070262987E-2</v>
      </c>
      <c r="N16" s="19">
        <v>2.51799242068039E-2</v>
      </c>
      <c r="O16" s="19"/>
      <c r="P16" s="19">
        <v>1.9678554640854499E-2</v>
      </c>
      <c r="Q16" s="19">
        <v>7.8423721583731794E-3</v>
      </c>
      <c r="R16" s="19">
        <v>1.23067281129267E-2</v>
      </c>
      <c r="S16" s="19">
        <v>1.9941208458962901E-2</v>
      </c>
      <c r="T16" s="19">
        <v>2.66660208084686E-2</v>
      </c>
      <c r="U16" s="19">
        <v>2.5047483956385098E-2</v>
      </c>
      <c r="V16" s="19">
        <v>2.2516933395578701E-2</v>
      </c>
      <c r="W16" s="19">
        <v>0</v>
      </c>
      <c r="X16" s="19">
        <v>1.6019052395327301E-2</v>
      </c>
      <c r="Y16" s="19">
        <v>1.0860977780135599E-2</v>
      </c>
      <c r="Z16" s="19">
        <v>0</v>
      </c>
      <c r="AA16" s="19">
        <v>4.0559988053882098E-2</v>
      </c>
      <c r="AB16" s="19"/>
      <c r="AC16" s="19">
        <v>1.2531881854804401E-2</v>
      </c>
      <c r="AD16" s="19">
        <v>1.2997776159760201E-2</v>
      </c>
      <c r="AE16" s="19">
        <v>3.3894779433775897E-2</v>
      </c>
      <c r="AF16" s="19">
        <v>2.16994790057503E-2</v>
      </c>
      <c r="AG16" s="19"/>
      <c r="AH16" s="19">
        <v>1.56432305157167E-2</v>
      </c>
      <c r="AI16" s="19">
        <v>2.3427076189225501E-2</v>
      </c>
      <c r="AJ16" s="19">
        <v>1.23040481198438E-2</v>
      </c>
      <c r="AK16" s="19">
        <v>0</v>
      </c>
      <c r="AL16" s="19"/>
      <c r="AM16" s="19">
        <v>2.01696367989882E-2</v>
      </c>
      <c r="AN16" s="19">
        <v>1.4551495615137199E-2</v>
      </c>
      <c r="AO16" s="19">
        <v>0</v>
      </c>
      <c r="AP16" s="19"/>
      <c r="AQ16" s="19">
        <v>2.11918500940135E-2</v>
      </c>
      <c r="AR16" s="19">
        <v>1.3013883016538301E-2</v>
      </c>
      <c r="AS16" s="19">
        <v>0</v>
      </c>
      <c r="AT16" s="19">
        <v>0</v>
      </c>
      <c r="AU16" s="19">
        <v>1.12316686798306E-2</v>
      </c>
      <c r="AV16" s="19"/>
      <c r="AW16" s="19">
        <v>2.5860942041616999E-2</v>
      </c>
      <c r="AX16" s="19">
        <v>1.6585099186082801E-2</v>
      </c>
      <c r="AY16" s="19">
        <v>1.6585099186082801E-2</v>
      </c>
      <c r="AZ16" s="19">
        <v>2.04724063365509E-2</v>
      </c>
      <c r="BA16" s="19">
        <v>6.5492801590423698E-3</v>
      </c>
      <c r="BB16" s="19">
        <v>4.9084492977909899E-2</v>
      </c>
      <c r="BC16" s="19">
        <v>0</v>
      </c>
      <c r="BD16" s="19">
        <v>0</v>
      </c>
      <c r="BE16" s="19">
        <v>0</v>
      </c>
      <c r="BF16" s="19"/>
      <c r="BG16" s="19">
        <v>2.0255181918486902E-2</v>
      </c>
      <c r="BH16" s="19">
        <v>1.6707879184690601E-2</v>
      </c>
      <c r="BI16" s="19">
        <v>0</v>
      </c>
      <c r="BJ16" s="19">
        <v>1.3255565155917901E-2</v>
      </c>
      <c r="BK16" s="19">
        <v>0</v>
      </c>
      <c r="BL16" s="19">
        <v>0</v>
      </c>
      <c r="BM16" s="19"/>
      <c r="BN16" s="19">
        <v>2.7487537399711399E-2</v>
      </c>
      <c r="BO16" s="19">
        <v>4.8917147571241101E-3</v>
      </c>
      <c r="BP16" s="19">
        <v>3.55639927549413E-2</v>
      </c>
      <c r="BQ16" s="19">
        <v>2.1904347565099298E-2</v>
      </c>
      <c r="BR16" s="19">
        <v>1.4008888010042299E-2</v>
      </c>
      <c r="BS16" s="19">
        <v>2.16345384714948E-2</v>
      </c>
      <c r="BT16" s="19"/>
      <c r="BU16" s="19">
        <v>1.7244249098759299E-2</v>
      </c>
      <c r="BV16" s="19">
        <v>1.45958012297624E-2</v>
      </c>
      <c r="BW16" s="19"/>
      <c r="BX16" s="19">
        <v>1.75098055486421E-2</v>
      </c>
      <c r="BY16" s="19">
        <v>1.5669137733091601E-2</v>
      </c>
      <c r="BZ16" s="19"/>
      <c r="CA16" s="19">
        <v>1.3384850159746799E-2</v>
      </c>
      <c r="CB16" s="19">
        <v>1.7943801597890399E-2</v>
      </c>
    </row>
    <row r="17" spans="2:80" x14ac:dyDescent="0.35">
      <c r="B17" s="17" t="s">
        <v>110</v>
      </c>
      <c r="C17" s="20">
        <v>0.85771318657432605</v>
      </c>
      <c r="D17" s="20">
        <v>0.82734843974118699</v>
      </c>
      <c r="E17" s="20">
        <v>0.88724184999092603</v>
      </c>
      <c r="F17" s="20"/>
      <c r="G17" s="20">
        <v>0.80365175302334901</v>
      </c>
      <c r="H17" s="20">
        <v>0.87161313661867201</v>
      </c>
      <c r="I17" s="20">
        <v>0.87027151927122803</v>
      </c>
      <c r="J17" s="20"/>
      <c r="K17" s="20">
        <v>0.85872506858415198</v>
      </c>
      <c r="L17" s="20">
        <v>0.88626690839356703</v>
      </c>
      <c r="M17" s="20">
        <v>0.83702947827150498</v>
      </c>
      <c r="N17" s="20">
        <v>0.82898183196630904</v>
      </c>
      <c r="O17" s="20"/>
      <c r="P17" s="20">
        <v>0.85251047344118003</v>
      </c>
      <c r="Q17" s="20">
        <v>0.88654351103123397</v>
      </c>
      <c r="R17" s="20">
        <v>0.84786986580896995</v>
      </c>
      <c r="S17" s="20">
        <v>0.88128322614701704</v>
      </c>
      <c r="T17" s="20">
        <v>0.78215570946247104</v>
      </c>
      <c r="U17" s="20">
        <v>0.81168360337351397</v>
      </c>
      <c r="V17" s="20">
        <v>0.88237261071481199</v>
      </c>
      <c r="W17" s="20">
        <v>0.91932664593144098</v>
      </c>
      <c r="X17" s="20">
        <v>0.86089888876620502</v>
      </c>
      <c r="Y17" s="20">
        <v>0.85878269574133104</v>
      </c>
      <c r="Z17" s="20">
        <v>0.92161734746559498</v>
      </c>
      <c r="AA17" s="20">
        <v>0.75750857612479106</v>
      </c>
      <c r="AB17" s="20"/>
      <c r="AC17" s="20">
        <v>0.86253929059715695</v>
      </c>
      <c r="AD17" s="20">
        <v>0.86871724500857395</v>
      </c>
      <c r="AE17" s="20">
        <v>0.84513512360601695</v>
      </c>
      <c r="AF17" s="20">
        <v>0.85089518229455796</v>
      </c>
      <c r="AG17" s="20"/>
      <c r="AH17" s="20">
        <v>0.86633331373775702</v>
      </c>
      <c r="AI17" s="20">
        <v>0.80400318604379395</v>
      </c>
      <c r="AJ17" s="20">
        <v>0.91601945546145602</v>
      </c>
      <c r="AK17" s="20">
        <v>0.84989889566903198</v>
      </c>
      <c r="AL17" s="20"/>
      <c r="AM17" s="20">
        <v>0.83890374887652197</v>
      </c>
      <c r="AN17" s="20">
        <v>0.90397000393332805</v>
      </c>
      <c r="AO17" s="20">
        <v>0.72437313544517401</v>
      </c>
      <c r="AP17" s="20"/>
      <c r="AQ17" s="20">
        <v>0.83939894129760895</v>
      </c>
      <c r="AR17" s="20">
        <v>0.90307694459473198</v>
      </c>
      <c r="AS17" s="20">
        <v>0.96848654831705105</v>
      </c>
      <c r="AT17" s="20">
        <v>0.91585039399105705</v>
      </c>
      <c r="AU17" s="20">
        <v>0.74176548820005905</v>
      </c>
      <c r="AV17" s="20"/>
      <c r="AW17" s="20">
        <v>0.834718740664109</v>
      </c>
      <c r="AX17" s="20">
        <v>0.87262188100439597</v>
      </c>
      <c r="AY17" s="20">
        <v>0.87262188100439597</v>
      </c>
      <c r="AZ17" s="20">
        <v>0.81875750904540601</v>
      </c>
      <c r="BA17" s="20">
        <v>0.86415104442475599</v>
      </c>
      <c r="BB17" s="20">
        <v>0.80220757676741195</v>
      </c>
      <c r="BC17" s="20">
        <v>0.81047313761548301</v>
      </c>
      <c r="BD17" s="20">
        <v>0.90341118603348602</v>
      </c>
      <c r="BE17" s="20">
        <v>1</v>
      </c>
      <c r="BF17" s="20"/>
      <c r="BG17" s="20">
        <v>0.85964469560099599</v>
      </c>
      <c r="BH17" s="20">
        <v>0.824561959023424</v>
      </c>
      <c r="BI17" s="20">
        <v>0.85164535124952001</v>
      </c>
      <c r="BJ17" s="20">
        <v>0.861868222182957</v>
      </c>
      <c r="BK17" s="20">
        <v>0.90088348773946203</v>
      </c>
      <c r="BL17" s="20">
        <v>1</v>
      </c>
      <c r="BM17" s="20"/>
      <c r="BN17" s="20">
        <v>0.79621891437049697</v>
      </c>
      <c r="BO17" s="20">
        <v>0.89914942562044997</v>
      </c>
      <c r="BP17" s="20">
        <v>0.78305625110797605</v>
      </c>
      <c r="BQ17" s="20">
        <v>0.83140040285807004</v>
      </c>
      <c r="BR17" s="20">
        <v>0.882946892063739</v>
      </c>
      <c r="BS17" s="20">
        <v>0.879770714101895</v>
      </c>
      <c r="BT17" s="20"/>
      <c r="BU17" s="20">
        <v>0.86569619385716401</v>
      </c>
      <c r="BV17" s="20">
        <v>0.83962849703042997</v>
      </c>
      <c r="BW17" s="20"/>
      <c r="BX17" s="20">
        <v>0.87869681086364304</v>
      </c>
      <c r="BY17" s="20">
        <v>0.84282170683136703</v>
      </c>
      <c r="BZ17" s="20"/>
      <c r="CA17" s="20">
        <v>0.89303443828926898</v>
      </c>
      <c r="CB17" s="20">
        <v>0.82826015625851701</v>
      </c>
    </row>
    <row r="18" spans="2:80" x14ac:dyDescent="0.35">
      <c r="B18" s="15"/>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CB22"/>
  <sheetViews>
    <sheetView showGridLines="0" topLeftCell="A5" workbookViewId="0">
      <pane xSplit="2" topLeftCell="C1" activePane="topRight" state="frozen"/>
      <selection pane="topRight" activeCell="D2" sqref="D2:BP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401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333</v>
      </c>
      <c r="C9" s="16">
        <v>0.34104317563228997</v>
      </c>
      <c r="D9" s="16">
        <v>0.32999772196830901</v>
      </c>
      <c r="E9" s="16">
        <v>0.35178449632630499</v>
      </c>
      <c r="F9" s="16"/>
      <c r="G9" s="16">
        <v>0.36625480902279001</v>
      </c>
      <c r="H9" s="16">
        <v>0.365217398260062</v>
      </c>
      <c r="I9" s="16">
        <v>0.31464947157346701</v>
      </c>
      <c r="J9" s="16"/>
      <c r="K9" s="16">
        <v>0.26480224291499499</v>
      </c>
      <c r="L9" s="16">
        <v>0.30895140690585299</v>
      </c>
      <c r="M9" s="16">
        <v>0.38335348946194803</v>
      </c>
      <c r="N9" s="16">
        <v>0.48862547261152101</v>
      </c>
      <c r="O9" s="16"/>
      <c r="P9" s="16">
        <v>0.37826444495057099</v>
      </c>
      <c r="Q9" s="16">
        <v>0.40448967906495997</v>
      </c>
      <c r="R9" s="16">
        <v>0.444268884913814</v>
      </c>
      <c r="S9" s="16">
        <v>0.31378672720985201</v>
      </c>
      <c r="T9" s="16">
        <v>0.34322426593388999</v>
      </c>
      <c r="U9" s="16">
        <v>0.283419592894462</v>
      </c>
      <c r="V9" s="16">
        <v>0.314895920843837</v>
      </c>
      <c r="W9" s="16">
        <v>0.229843128410508</v>
      </c>
      <c r="X9" s="16">
        <v>0.322780993968171</v>
      </c>
      <c r="Y9" s="16">
        <v>0.26501579086370097</v>
      </c>
      <c r="Z9" s="16">
        <v>0.39459757380299798</v>
      </c>
      <c r="AA9" s="16">
        <v>0.29317111754716602</v>
      </c>
      <c r="AB9" s="16"/>
      <c r="AC9" s="16">
        <v>0.44717622833249299</v>
      </c>
      <c r="AD9" s="16">
        <v>0.34385678872046799</v>
      </c>
      <c r="AE9" s="16">
        <v>0.28019080145933001</v>
      </c>
      <c r="AF9" s="16">
        <v>0.28439864756052802</v>
      </c>
      <c r="AG9" s="16"/>
      <c r="AH9" s="16">
        <v>0.36158295782559802</v>
      </c>
      <c r="AI9" s="16">
        <v>0.29701923021904503</v>
      </c>
      <c r="AJ9" s="16">
        <v>0.30040744574594203</v>
      </c>
      <c r="AK9" s="16">
        <v>0.31325144307618003</v>
      </c>
      <c r="AL9" s="16"/>
      <c r="AM9" s="16">
        <v>0.38259619720669003</v>
      </c>
      <c r="AN9" s="16">
        <v>0.29175595206029697</v>
      </c>
      <c r="AO9" s="16">
        <v>0.32510104889512798</v>
      </c>
      <c r="AP9" s="16"/>
      <c r="AQ9" s="16">
        <v>0.34241810289837898</v>
      </c>
      <c r="AR9" s="16">
        <v>0.362847518903471</v>
      </c>
      <c r="AS9" s="16">
        <v>0.284218638307705</v>
      </c>
      <c r="AT9" s="16">
        <v>0.31014076451766098</v>
      </c>
      <c r="AU9" s="16">
        <v>0.415760404897071</v>
      </c>
      <c r="AV9" s="16"/>
      <c r="AW9" s="16">
        <v>0.469370747783524</v>
      </c>
      <c r="AX9" s="16">
        <v>0.26983216220962503</v>
      </c>
      <c r="AY9" s="16">
        <v>0.26983216220962503</v>
      </c>
      <c r="AZ9" s="16">
        <v>0.35213327530620298</v>
      </c>
      <c r="BA9" s="16">
        <v>0.41196887555359002</v>
      </c>
      <c r="BB9" s="16">
        <v>0.52970343331473801</v>
      </c>
      <c r="BC9" s="16">
        <v>0.171111998880914</v>
      </c>
      <c r="BD9" s="16">
        <v>0.404350678985884</v>
      </c>
      <c r="BE9" s="16">
        <v>0.56719190899165295</v>
      </c>
      <c r="BF9" s="16"/>
      <c r="BG9" s="16">
        <v>0.311271949975579</v>
      </c>
      <c r="BH9" s="16">
        <v>0.36348267743898399</v>
      </c>
      <c r="BI9" s="16">
        <v>0.39263708651026102</v>
      </c>
      <c r="BJ9" s="16">
        <v>0.426035345765436</v>
      </c>
      <c r="BK9" s="16">
        <v>0.40727636015494001</v>
      </c>
      <c r="BL9" s="16">
        <v>0.60257071658599404</v>
      </c>
      <c r="BM9" s="16"/>
      <c r="BN9" s="16">
        <v>0.35015881376792202</v>
      </c>
      <c r="BO9" s="16">
        <v>0.347492955464415</v>
      </c>
      <c r="BP9" s="16">
        <v>0.22589423957753799</v>
      </c>
      <c r="BQ9" s="16">
        <v>0.36674399441069799</v>
      </c>
      <c r="BR9" s="16">
        <v>0.36550604356773198</v>
      </c>
      <c r="BS9" s="16">
        <v>0.28467813296276101</v>
      </c>
      <c r="BT9" s="16"/>
      <c r="BU9" s="16">
        <v>0.359926507092384</v>
      </c>
      <c r="BV9" s="16">
        <v>0.29826491239001202</v>
      </c>
      <c r="BW9" s="16"/>
      <c r="BX9" s="16">
        <v>0.36163462653624001</v>
      </c>
      <c r="BY9" s="16">
        <v>0.32643001015684803</v>
      </c>
      <c r="BZ9" s="16"/>
      <c r="CA9" s="16">
        <v>0.39121985604812998</v>
      </c>
      <c r="CB9" s="16">
        <v>0.29943148497091499</v>
      </c>
    </row>
    <row r="10" spans="2:80" x14ac:dyDescent="0.35">
      <c r="B10" s="17" t="s">
        <v>334</v>
      </c>
      <c r="C10" s="16">
        <v>0.33701596829283098</v>
      </c>
      <c r="D10" s="16">
        <v>0.33612453541239901</v>
      </c>
      <c r="E10" s="16">
        <v>0.33788285585917299</v>
      </c>
      <c r="F10" s="16"/>
      <c r="G10" s="16">
        <v>0.33963331967968902</v>
      </c>
      <c r="H10" s="16">
        <v>0.35333012916369799</v>
      </c>
      <c r="I10" s="16">
        <v>0.32502811281992</v>
      </c>
      <c r="J10" s="16"/>
      <c r="K10" s="16">
        <v>0.32397709144393599</v>
      </c>
      <c r="L10" s="16">
        <v>0.40512221446915397</v>
      </c>
      <c r="M10" s="16">
        <v>0.31133506711426201</v>
      </c>
      <c r="N10" s="16">
        <v>0.28023365571231101</v>
      </c>
      <c r="O10" s="16"/>
      <c r="P10" s="16">
        <v>0.25054436572179101</v>
      </c>
      <c r="Q10" s="16">
        <v>0.39343010224496999</v>
      </c>
      <c r="R10" s="16">
        <v>0.211228979952753</v>
      </c>
      <c r="S10" s="16">
        <v>0.35933960835600298</v>
      </c>
      <c r="T10" s="16">
        <v>0.30433472337455802</v>
      </c>
      <c r="U10" s="16">
        <v>0.33607332894396302</v>
      </c>
      <c r="V10" s="16">
        <v>0.34969917365968001</v>
      </c>
      <c r="W10" s="16">
        <v>0.52104225415096095</v>
      </c>
      <c r="X10" s="16">
        <v>0.41341710114177799</v>
      </c>
      <c r="Y10" s="16">
        <v>0.39016754091644201</v>
      </c>
      <c r="Z10" s="16">
        <v>0.31004338802658798</v>
      </c>
      <c r="AA10" s="16">
        <v>0.16561932200936499</v>
      </c>
      <c r="AB10" s="16"/>
      <c r="AC10" s="16">
        <v>0.32239223799195599</v>
      </c>
      <c r="AD10" s="16">
        <v>0.36178959046017001</v>
      </c>
      <c r="AE10" s="16">
        <v>0.33169351650094497</v>
      </c>
      <c r="AF10" s="16">
        <v>0.27495438732564298</v>
      </c>
      <c r="AG10" s="16"/>
      <c r="AH10" s="16">
        <v>0.35418814267617599</v>
      </c>
      <c r="AI10" s="16">
        <v>0.319892047430136</v>
      </c>
      <c r="AJ10" s="16">
        <v>0.34266478580217402</v>
      </c>
      <c r="AK10" s="16">
        <v>0.24651556045960299</v>
      </c>
      <c r="AL10" s="16"/>
      <c r="AM10" s="16">
        <v>0.33914603076415101</v>
      </c>
      <c r="AN10" s="16">
        <v>0.35448614712237297</v>
      </c>
      <c r="AO10" s="16">
        <v>0.248057722901696</v>
      </c>
      <c r="AP10" s="16"/>
      <c r="AQ10" s="16">
        <v>0.34141144809434198</v>
      </c>
      <c r="AR10" s="16">
        <v>0.36982198926594501</v>
      </c>
      <c r="AS10" s="16">
        <v>0.30024535575241801</v>
      </c>
      <c r="AT10" s="16">
        <v>0.33994691042293501</v>
      </c>
      <c r="AU10" s="16">
        <v>0.23588858902898399</v>
      </c>
      <c r="AV10" s="16"/>
      <c r="AW10" s="16">
        <v>0.28416756306367102</v>
      </c>
      <c r="AX10" s="16">
        <v>0.35420834052384298</v>
      </c>
      <c r="AY10" s="16">
        <v>0.35420834052384298</v>
      </c>
      <c r="AZ10" s="16">
        <v>0.32283520985627401</v>
      </c>
      <c r="BA10" s="16">
        <v>0.31500292157520898</v>
      </c>
      <c r="BB10" s="16">
        <v>0.202897652882601</v>
      </c>
      <c r="BC10" s="16">
        <v>0.48478152022792298</v>
      </c>
      <c r="BD10" s="16">
        <v>0.39982795195156001</v>
      </c>
      <c r="BE10" s="16">
        <v>0.34861005958816599</v>
      </c>
      <c r="BF10" s="16"/>
      <c r="BG10" s="16">
        <v>0.33098411129199801</v>
      </c>
      <c r="BH10" s="16">
        <v>0.32606218340891802</v>
      </c>
      <c r="BI10" s="16">
        <v>0.320145501990865</v>
      </c>
      <c r="BJ10" s="16">
        <v>0.35730556531012497</v>
      </c>
      <c r="BK10" s="16">
        <v>0.38195063306221499</v>
      </c>
      <c r="BL10" s="16">
        <v>0.31191903678419403</v>
      </c>
      <c r="BM10" s="16"/>
      <c r="BN10" s="16">
        <v>0.30900058631758098</v>
      </c>
      <c r="BO10" s="16">
        <v>0.31828917509997601</v>
      </c>
      <c r="BP10" s="16">
        <v>0.460219280391509</v>
      </c>
      <c r="BQ10" s="16">
        <v>0.326223139798203</v>
      </c>
      <c r="BR10" s="16">
        <v>0.318266560960209</v>
      </c>
      <c r="BS10" s="16">
        <v>0.43850348713912002</v>
      </c>
      <c r="BT10" s="16"/>
      <c r="BU10" s="16">
        <v>0.33157586007932299</v>
      </c>
      <c r="BV10" s="16">
        <v>0.34933997911241199</v>
      </c>
      <c r="BW10" s="16"/>
      <c r="BX10" s="16">
        <v>0.31915150207584703</v>
      </c>
      <c r="BY10" s="16">
        <v>0.34969387050462403</v>
      </c>
      <c r="BZ10" s="16"/>
      <c r="CA10" s="16">
        <v>0.322251097877087</v>
      </c>
      <c r="CB10" s="16">
        <v>0.34912769262082999</v>
      </c>
    </row>
    <row r="11" spans="2:80" x14ac:dyDescent="0.35">
      <c r="B11" s="17" t="s">
        <v>335</v>
      </c>
      <c r="C11" s="16">
        <v>0.193725758660974</v>
      </c>
      <c r="D11" s="16">
        <v>0.20263111560696601</v>
      </c>
      <c r="E11" s="16">
        <v>0.185065607818686</v>
      </c>
      <c r="F11" s="16"/>
      <c r="G11" s="16">
        <v>0.15673236408177699</v>
      </c>
      <c r="H11" s="16">
        <v>0.16208627830712</v>
      </c>
      <c r="I11" s="16">
        <v>0.229886721749929</v>
      </c>
      <c r="J11" s="16"/>
      <c r="K11" s="16">
        <v>0.25292280692220398</v>
      </c>
      <c r="L11" s="16">
        <v>0.18551064530470401</v>
      </c>
      <c r="M11" s="16">
        <v>0.20134266984478899</v>
      </c>
      <c r="N11" s="16">
        <v>0.104310957292805</v>
      </c>
      <c r="O11" s="16"/>
      <c r="P11" s="16">
        <v>0.22131500438965901</v>
      </c>
      <c r="Q11" s="16">
        <v>0.1244046230273</v>
      </c>
      <c r="R11" s="16">
        <v>0.169109531400884</v>
      </c>
      <c r="S11" s="16">
        <v>0.23490208897797701</v>
      </c>
      <c r="T11" s="16">
        <v>0.21345957716625999</v>
      </c>
      <c r="U11" s="16">
        <v>0.24446086181037199</v>
      </c>
      <c r="V11" s="16">
        <v>0.18324661123393399</v>
      </c>
      <c r="W11" s="16">
        <v>0.123076532056143</v>
      </c>
      <c r="X11" s="16">
        <v>0.173055491165853</v>
      </c>
      <c r="Y11" s="16">
        <v>0.183251856165845</v>
      </c>
      <c r="Z11" s="16">
        <v>0.19561120174306201</v>
      </c>
      <c r="AA11" s="16">
        <v>0.33485387314822901</v>
      </c>
      <c r="AB11" s="16"/>
      <c r="AC11" s="16">
        <v>0.119551149405632</v>
      </c>
      <c r="AD11" s="16">
        <v>0.182531728815292</v>
      </c>
      <c r="AE11" s="16">
        <v>0.258618603378795</v>
      </c>
      <c r="AF11" s="16">
        <v>0.27041401360120898</v>
      </c>
      <c r="AG11" s="16"/>
      <c r="AH11" s="16">
        <v>0.18115658615817701</v>
      </c>
      <c r="AI11" s="16">
        <v>0.20809735315726099</v>
      </c>
      <c r="AJ11" s="16">
        <v>0.22645873160280799</v>
      </c>
      <c r="AK11" s="16">
        <v>0.20427461014694501</v>
      </c>
      <c r="AL11" s="16"/>
      <c r="AM11" s="16">
        <v>0.18098519912982799</v>
      </c>
      <c r="AN11" s="16">
        <v>0.20479740235190699</v>
      </c>
      <c r="AO11" s="16">
        <v>0.212419084567773</v>
      </c>
      <c r="AP11" s="16"/>
      <c r="AQ11" s="16">
        <v>0.20190824146224601</v>
      </c>
      <c r="AR11" s="16">
        <v>0.169426257401327</v>
      </c>
      <c r="AS11" s="16">
        <v>0.25305723966194599</v>
      </c>
      <c r="AT11" s="16">
        <v>0.29790244499062701</v>
      </c>
      <c r="AU11" s="16">
        <v>0.154196097431095</v>
      </c>
      <c r="AV11" s="16"/>
      <c r="AW11" s="16">
        <v>0.161698469422522</v>
      </c>
      <c r="AX11" s="16">
        <v>0.23419998559490801</v>
      </c>
      <c r="AY11" s="16">
        <v>0.23419998559490801</v>
      </c>
      <c r="AZ11" s="16">
        <v>0.212480017895191</v>
      </c>
      <c r="BA11" s="16">
        <v>0.15845151615757899</v>
      </c>
      <c r="BB11" s="16">
        <v>0.10192904582493501</v>
      </c>
      <c r="BC11" s="16">
        <v>0.18420357768965201</v>
      </c>
      <c r="BD11" s="16">
        <v>3.36205911607542E-2</v>
      </c>
      <c r="BE11" s="16">
        <v>0</v>
      </c>
      <c r="BF11" s="16"/>
      <c r="BG11" s="16">
        <v>0.22357405963966401</v>
      </c>
      <c r="BH11" s="16">
        <v>0.17853234267583901</v>
      </c>
      <c r="BI11" s="16">
        <v>0.19642696318403299</v>
      </c>
      <c r="BJ11" s="16">
        <v>0.12873203414513401</v>
      </c>
      <c r="BK11" s="16">
        <v>5.3579175400685602E-2</v>
      </c>
      <c r="BL11" s="16">
        <v>8.55102466298122E-2</v>
      </c>
      <c r="BM11" s="16"/>
      <c r="BN11" s="16">
        <v>0.225924196055658</v>
      </c>
      <c r="BO11" s="16">
        <v>0.19712178261885799</v>
      </c>
      <c r="BP11" s="16">
        <v>0.153382101824006</v>
      </c>
      <c r="BQ11" s="16">
        <v>0.168389045630675</v>
      </c>
      <c r="BR11" s="16">
        <v>0.21540591544179599</v>
      </c>
      <c r="BS11" s="16">
        <v>0.20425099841375</v>
      </c>
      <c r="BT11" s="16"/>
      <c r="BU11" s="16">
        <v>0.19050860831131899</v>
      </c>
      <c r="BV11" s="16">
        <v>0.201013884955764</v>
      </c>
      <c r="BW11" s="16"/>
      <c r="BX11" s="16">
        <v>0.20192109032765901</v>
      </c>
      <c r="BY11" s="16">
        <v>0.18790976549322599</v>
      </c>
      <c r="BZ11" s="16"/>
      <c r="CA11" s="16">
        <v>0.16723255400200401</v>
      </c>
      <c r="CB11" s="16">
        <v>0.220306209722478</v>
      </c>
    </row>
    <row r="12" spans="2:80" x14ac:dyDescent="0.35">
      <c r="B12" s="17" t="s">
        <v>336</v>
      </c>
      <c r="C12" s="16">
        <v>3.04556080478822E-2</v>
      </c>
      <c r="D12" s="16">
        <v>4.3217912141909502E-2</v>
      </c>
      <c r="E12" s="16">
        <v>1.80447098413626E-2</v>
      </c>
      <c r="F12" s="16"/>
      <c r="G12" s="16">
        <v>2.88967358334607E-2</v>
      </c>
      <c r="H12" s="16">
        <v>2.33289196305249E-2</v>
      </c>
      <c r="I12" s="16">
        <v>3.5860479914626299E-2</v>
      </c>
      <c r="J12" s="16"/>
      <c r="K12" s="16">
        <v>5.5020333227533698E-2</v>
      </c>
      <c r="L12" s="16">
        <v>6.7144870145111604E-3</v>
      </c>
      <c r="M12" s="16">
        <v>2.58359034939999E-2</v>
      </c>
      <c r="N12" s="16">
        <v>2.4669540689969099E-2</v>
      </c>
      <c r="O12" s="16"/>
      <c r="P12" s="16">
        <v>2.9630333364510798E-2</v>
      </c>
      <c r="Q12" s="16">
        <v>1.38042693477659E-2</v>
      </c>
      <c r="R12" s="16">
        <v>2.4332996738966099E-2</v>
      </c>
      <c r="S12" s="16">
        <v>9.7773418952542598E-3</v>
      </c>
      <c r="T12" s="16">
        <v>1.3382439386161101E-2</v>
      </c>
      <c r="U12" s="16">
        <v>4.7663433602387097E-2</v>
      </c>
      <c r="V12" s="16">
        <v>5.9025672645981901E-2</v>
      </c>
      <c r="W12" s="16">
        <v>6.4383075674573395E-2</v>
      </c>
      <c r="X12" s="16">
        <v>1.7126836802900201E-2</v>
      </c>
      <c r="Y12" s="16">
        <v>5.3836671455806402E-2</v>
      </c>
      <c r="Z12" s="16">
        <v>0</v>
      </c>
      <c r="AA12" s="16">
        <v>8.1460558159464999E-2</v>
      </c>
      <c r="AB12" s="16"/>
      <c r="AC12" s="16">
        <v>1.73796866743616E-2</v>
      </c>
      <c r="AD12" s="16">
        <v>2.1208719763577001E-2</v>
      </c>
      <c r="AE12" s="16">
        <v>4.7144410880712299E-2</v>
      </c>
      <c r="AF12" s="16">
        <v>6.4905736776821904E-2</v>
      </c>
      <c r="AG12" s="16"/>
      <c r="AH12" s="16">
        <v>2.29089530666126E-2</v>
      </c>
      <c r="AI12" s="16">
        <v>3.54677529896988E-2</v>
      </c>
      <c r="AJ12" s="16">
        <v>4.6224704485868101E-2</v>
      </c>
      <c r="AK12" s="16">
        <v>0.12974015756552401</v>
      </c>
      <c r="AL12" s="16"/>
      <c r="AM12" s="16">
        <v>2.6592216237820598E-2</v>
      </c>
      <c r="AN12" s="16">
        <v>3.8866069295023502E-2</v>
      </c>
      <c r="AO12" s="16">
        <v>0</v>
      </c>
      <c r="AP12" s="16"/>
      <c r="AQ12" s="16">
        <v>3.2945508623903698E-2</v>
      </c>
      <c r="AR12" s="16">
        <v>2.2452307915236901E-2</v>
      </c>
      <c r="AS12" s="16">
        <v>3.4796990488719599E-2</v>
      </c>
      <c r="AT12" s="16">
        <v>0</v>
      </c>
      <c r="AU12" s="16">
        <v>0</v>
      </c>
      <c r="AV12" s="16"/>
      <c r="AW12" s="16">
        <v>1.2446304914565699E-2</v>
      </c>
      <c r="AX12" s="16">
        <v>4.0746778213957099E-2</v>
      </c>
      <c r="AY12" s="16">
        <v>4.0746778213957099E-2</v>
      </c>
      <c r="AZ12" s="16">
        <v>3.1865774231182503E-2</v>
      </c>
      <c r="BA12" s="16">
        <v>2.2914097261445301E-2</v>
      </c>
      <c r="BB12" s="16">
        <v>6.0934595061093298E-2</v>
      </c>
      <c r="BC12" s="16">
        <v>0.11008533297369</v>
      </c>
      <c r="BD12" s="16">
        <v>0</v>
      </c>
      <c r="BE12" s="16">
        <v>0</v>
      </c>
      <c r="BF12" s="16"/>
      <c r="BG12" s="16">
        <v>3.3640228574954099E-2</v>
      </c>
      <c r="BH12" s="16">
        <v>5.1051122406941901E-2</v>
      </c>
      <c r="BI12" s="16">
        <v>0</v>
      </c>
      <c r="BJ12" s="16">
        <v>0</v>
      </c>
      <c r="BK12" s="16">
        <v>1.44330331483573E-2</v>
      </c>
      <c r="BL12" s="16">
        <v>0</v>
      </c>
      <c r="BM12" s="16"/>
      <c r="BN12" s="16">
        <v>5.7032234105512197E-2</v>
      </c>
      <c r="BO12" s="16">
        <v>3.4235531851645497E-2</v>
      </c>
      <c r="BP12" s="16">
        <v>3.3272181336679502E-2</v>
      </c>
      <c r="BQ12" s="16">
        <v>1.89682293672307E-2</v>
      </c>
      <c r="BR12" s="16">
        <v>1.1151978930499899E-2</v>
      </c>
      <c r="BS12" s="16">
        <v>3.44685210471554E-2</v>
      </c>
      <c r="BT12" s="16"/>
      <c r="BU12" s="16">
        <v>2.8881158895297399E-2</v>
      </c>
      <c r="BV12" s="16">
        <v>3.4022362169271597E-2</v>
      </c>
      <c r="BW12" s="16"/>
      <c r="BX12" s="16">
        <v>3.2328262513814203E-2</v>
      </c>
      <c r="BY12" s="16">
        <v>2.91266385781427E-2</v>
      </c>
      <c r="BZ12" s="16"/>
      <c r="CA12" s="16">
        <v>3.0266729340065E-2</v>
      </c>
      <c r="CB12" s="16">
        <v>3.1390810019829997E-2</v>
      </c>
    </row>
    <row r="13" spans="2:80" x14ac:dyDescent="0.35">
      <c r="B13" s="17" t="s">
        <v>337</v>
      </c>
      <c r="C13" s="16">
        <v>7.5166620043539498E-3</v>
      </c>
      <c r="D13" s="16">
        <v>8.6015941066559E-3</v>
      </c>
      <c r="E13" s="16">
        <v>6.4616031542082102E-3</v>
      </c>
      <c r="F13" s="16"/>
      <c r="G13" s="16">
        <v>0</v>
      </c>
      <c r="H13" s="16">
        <v>6.5583058059434304E-3</v>
      </c>
      <c r="I13" s="16">
        <v>1.1199471698623301E-2</v>
      </c>
      <c r="J13" s="16"/>
      <c r="K13" s="16">
        <v>1.8302392671004999E-2</v>
      </c>
      <c r="L13" s="16">
        <v>3.3595711033394698E-3</v>
      </c>
      <c r="M13" s="16">
        <v>0</v>
      </c>
      <c r="N13" s="16">
        <v>0</v>
      </c>
      <c r="O13" s="16"/>
      <c r="P13" s="16">
        <v>1.8788053903285501E-2</v>
      </c>
      <c r="Q13" s="16">
        <v>0</v>
      </c>
      <c r="R13" s="16">
        <v>0</v>
      </c>
      <c r="S13" s="16">
        <v>1.0857695001296601E-2</v>
      </c>
      <c r="T13" s="16">
        <v>0</v>
      </c>
      <c r="U13" s="16">
        <v>1.2523741978192501E-2</v>
      </c>
      <c r="V13" s="16">
        <v>1.11828838333699E-2</v>
      </c>
      <c r="W13" s="16">
        <v>0</v>
      </c>
      <c r="X13" s="16">
        <v>8.2807779709798499E-3</v>
      </c>
      <c r="Y13" s="16">
        <v>0</v>
      </c>
      <c r="Z13" s="16">
        <v>1.9428491954762199E-2</v>
      </c>
      <c r="AA13" s="16">
        <v>0</v>
      </c>
      <c r="AB13" s="16"/>
      <c r="AC13" s="16">
        <v>3.9004352101180699E-3</v>
      </c>
      <c r="AD13" s="16">
        <v>2.62880769030029E-3</v>
      </c>
      <c r="AE13" s="16">
        <v>6.2892876163678302E-3</v>
      </c>
      <c r="AF13" s="16">
        <v>2.8881483430358301E-2</v>
      </c>
      <c r="AG13" s="16"/>
      <c r="AH13" s="16">
        <v>0</v>
      </c>
      <c r="AI13" s="16">
        <v>2.2251227431475E-2</v>
      </c>
      <c r="AJ13" s="16">
        <v>1.6464968091042899E-2</v>
      </c>
      <c r="AK13" s="16">
        <v>0</v>
      </c>
      <c r="AL13" s="16"/>
      <c r="AM13" s="16">
        <v>2.6883285366467698E-3</v>
      </c>
      <c r="AN13" s="16">
        <v>1.2052259436377701E-2</v>
      </c>
      <c r="AO13" s="16">
        <v>1.88094095403912E-2</v>
      </c>
      <c r="AP13" s="16"/>
      <c r="AQ13" s="16">
        <v>8.9284812645881294E-3</v>
      </c>
      <c r="AR13" s="16">
        <v>0</v>
      </c>
      <c r="AS13" s="16">
        <v>1.0401092862487599E-2</v>
      </c>
      <c r="AT13" s="16">
        <v>0</v>
      </c>
      <c r="AU13" s="16">
        <v>0</v>
      </c>
      <c r="AV13" s="16"/>
      <c r="AW13" s="16">
        <v>0</v>
      </c>
      <c r="AX13" s="16">
        <v>9.0280641769234105E-3</v>
      </c>
      <c r="AY13" s="16">
        <v>9.0280641769234105E-3</v>
      </c>
      <c r="AZ13" s="16">
        <v>5.0674888863963896E-3</v>
      </c>
      <c r="BA13" s="16">
        <v>6.6550524586701798E-3</v>
      </c>
      <c r="BB13" s="16">
        <v>5.5504487146919197E-2</v>
      </c>
      <c r="BC13" s="16">
        <v>0</v>
      </c>
      <c r="BD13" s="16">
        <v>0</v>
      </c>
      <c r="BE13" s="16">
        <v>0</v>
      </c>
      <c r="BF13" s="16"/>
      <c r="BG13" s="16">
        <v>1.18105417628437E-2</v>
      </c>
      <c r="BH13" s="16">
        <v>0</v>
      </c>
      <c r="BI13" s="16">
        <v>0</v>
      </c>
      <c r="BJ13" s="16">
        <v>0</v>
      </c>
      <c r="BK13" s="16">
        <v>0</v>
      </c>
      <c r="BL13" s="16">
        <v>0</v>
      </c>
      <c r="BM13" s="16"/>
      <c r="BN13" s="16">
        <v>0</v>
      </c>
      <c r="BO13" s="16">
        <v>9.7165950307392199E-3</v>
      </c>
      <c r="BP13" s="16">
        <v>1.33000698409923E-2</v>
      </c>
      <c r="BQ13" s="16">
        <v>1.3244624318136E-2</v>
      </c>
      <c r="BR13" s="16">
        <v>0</v>
      </c>
      <c r="BS13" s="16">
        <v>0</v>
      </c>
      <c r="BT13" s="16"/>
      <c r="BU13" s="16">
        <v>9.5175877853153606E-3</v>
      </c>
      <c r="BV13" s="16">
        <v>2.9837685386477101E-3</v>
      </c>
      <c r="BW13" s="16"/>
      <c r="BX13" s="16">
        <v>8.0755587877591895E-3</v>
      </c>
      <c r="BY13" s="16">
        <v>7.1200288959008696E-3</v>
      </c>
      <c r="BZ13" s="16"/>
      <c r="CA13" s="16">
        <v>4.3448143342022698E-3</v>
      </c>
      <c r="CB13" s="16">
        <v>1.07393252471018E-2</v>
      </c>
    </row>
    <row r="14" spans="2:80" x14ac:dyDescent="0.35">
      <c r="B14" s="17" t="s">
        <v>98</v>
      </c>
      <c r="C14" s="16">
        <v>9.0242827361668804E-2</v>
      </c>
      <c r="D14" s="16">
        <v>7.9427120763760795E-2</v>
      </c>
      <c r="E14" s="16">
        <v>0.100760727000265</v>
      </c>
      <c r="F14" s="16"/>
      <c r="G14" s="16">
        <v>0.108482771382283</v>
      </c>
      <c r="H14" s="16">
        <v>8.9478968832651495E-2</v>
      </c>
      <c r="I14" s="16">
        <v>8.3375742243433901E-2</v>
      </c>
      <c r="J14" s="16"/>
      <c r="K14" s="16">
        <v>8.4975132820326801E-2</v>
      </c>
      <c r="L14" s="16">
        <v>9.0341675202437799E-2</v>
      </c>
      <c r="M14" s="16">
        <v>7.8132870085000694E-2</v>
      </c>
      <c r="N14" s="16">
        <v>0.10216037369339399</v>
      </c>
      <c r="O14" s="16"/>
      <c r="P14" s="16">
        <v>0.101457797670182</v>
      </c>
      <c r="Q14" s="16">
        <v>6.3871326315004195E-2</v>
      </c>
      <c r="R14" s="16">
        <v>0.15105960699358301</v>
      </c>
      <c r="S14" s="16">
        <v>7.1336538559618107E-2</v>
      </c>
      <c r="T14" s="16">
        <v>0.125598994139131</v>
      </c>
      <c r="U14" s="16">
        <v>7.5859040770624206E-2</v>
      </c>
      <c r="V14" s="16">
        <v>8.1949737783197404E-2</v>
      </c>
      <c r="W14" s="16">
        <v>6.1655009707814297E-2</v>
      </c>
      <c r="X14" s="16">
        <v>6.5338798950317897E-2</v>
      </c>
      <c r="Y14" s="16">
        <v>0.107728140598206</v>
      </c>
      <c r="Z14" s="16">
        <v>8.0319344472589801E-2</v>
      </c>
      <c r="AA14" s="16">
        <v>0.124895129135775</v>
      </c>
      <c r="AB14" s="16"/>
      <c r="AC14" s="16">
        <v>8.9600262385439097E-2</v>
      </c>
      <c r="AD14" s="16">
        <v>8.7984364550193497E-2</v>
      </c>
      <c r="AE14" s="16">
        <v>7.6063380163849795E-2</v>
      </c>
      <c r="AF14" s="16">
        <v>7.6445731305439704E-2</v>
      </c>
      <c r="AG14" s="16"/>
      <c r="AH14" s="16">
        <v>8.0163360273435999E-2</v>
      </c>
      <c r="AI14" s="16">
        <v>0.117272388772384</v>
      </c>
      <c r="AJ14" s="16">
        <v>6.7779364272165396E-2</v>
      </c>
      <c r="AK14" s="16">
        <v>0.106218228751748</v>
      </c>
      <c r="AL14" s="16"/>
      <c r="AM14" s="16">
        <v>6.7992028124863796E-2</v>
      </c>
      <c r="AN14" s="16">
        <v>9.8042169734021203E-2</v>
      </c>
      <c r="AO14" s="16">
        <v>0.19561273409501101</v>
      </c>
      <c r="AP14" s="16"/>
      <c r="AQ14" s="16">
        <v>7.2388217656540604E-2</v>
      </c>
      <c r="AR14" s="16">
        <v>7.5451926514020898E-2</v>
      </c>
      <c r="AS14" s="16">
        <v>0.117280682926724</v>
      </c>
      <c r="AT14" s="16">
        <v>5.2009880068776798E-2</v>
      </c>
      <c r="AU14" s="16">
        <v>0.19415490864285001</v>
      </c>
      <c r="AV14" s="16"/>
      <c r="AW14" s="16">
        <v>7.2316914815718294E-2</v>
      </c>
      <c r="AX14" s="16">
        <v>9.19846692807431E-2</v>
      </c>
      <c r="AY14" s="16">
        <v>9.19846692807431E-2</v>
      </c>
      <c r="AZ14" s="16">
        <v>7.5618233824753897E-2</v>
      </c>
      <c r="BA14" s="16">
        <v>8.5007536993506702E-2</v>
      </c>
      <c r="BB14" s="16">
        <v>4.9030785769713203E-2</v>
      </c>
      <c r="BC14" s="16">
        <v>4.9817570227820199E-2</v>
      </c>
      <c r="BD14" s="16">
        <v>0.16220077790180201</v>
      </c>
      <c r="BE14" s="16">
        <v>8.4198031420181493E-2</v>
      </c>
      <c r="BF14" s="16"/>
      <c r="BG14" s="16">
        <v>8.8719108754961903E-2</v>
      </c>
      <c r="BH14" s="16">
        <v>8.0871674069318E-2</v>
      </c>
      <c r="BI14" s="16">
        <v>9.0790448314839997E-2</v>
      </c>
      <c r="BJ14" s="16">
        <v>8.7927054779304806E-2</v>
      </c>
      <c r="BK14" s="16">
        <v>0.142760798233802</v>
      </c>
      <c r="BL14" s="16">
        <v>0</v>
      </c>
      <c r="BM14" s="16"/>
      <c r="BN14" s="16">
        <v>5.7884169753325901E-2</v>
      </c>
      <c r="BO14" s="16">
        <v>9.3143959934366E-2</v>
      </c>
      <c r="BP14" s="16">
        <v>0.11393212702927499</v>
      </c>
      <c r="BQ14" s="16">
        <v>0.10643096647505799</v>
      </c>
      <c r="BR14" s="16">
        <v>8.9669501099762905E-2</v>
      </c>
      <c r="BS14" s="16">
        <v>3.8098860437213299E-2</v>
      </c>
      <c r="BT14" s="16"/>
      <c r="BU14" s="16">
        <v>7.9590277836361301E-2</v>
      </c>
      <c r="BV14" s="16">
        <v>0.11437509283389299</v>
      </c>
      <c r="BW14" s="16"/>
      <c r="BX14" s="16">
        <v>7.6888959758680195E-2</v>
      </c>
      <c r="BY14" s="16">
        <v>9.9719686371257901E-2</v>
      </c>
      <c r="BZ14" s="16"/>
      <c r="CA14" s="16">
        <v>8.4684948398510901E-2</v>
      </c>
      <c r="CB14" s="16">
        <v>8.9004477418844402E-2</v>
      </c>
    </row>
    <row r="15" spans="2:80" x14ac:dyDescent="0.35">
      <c r="B15" s="17" t="s">
        <v>338</v>
      </c>
      <c r="C15" s="19">
        <v>0.67805914392512101</v>
      </c>
      <c r="D15" s="19">
        <v>0.66612225738070796</v>
      </c>
      <c r="E15" s="19">
        <v>0.68966735218547803</v>
      </c>
      <c r="F15" s="19"/>
      <c r="G15" s="19">
        <v>0.70588812870247897</v>
      </c>
      <c r="H15" s="19">
        <v>0.71854752742376005</v>
      </c>
      <c r="I15" s="19">
        <v>0.63967758439338696</v>
      </c>
      <c r="J15" s="19"/>
      <c r="K15" s="19">
        <v>0.58877933435893104</v>
      </c>
      <c r="L15" s="19">
        <v>0.71407362137500696</v>
      </c>
      <c r="M15" s="19">
        <v>0.69468855657620998</v>
      </c>
      <c r="N15" s="19">
        <v>0.76885912832383196</v>
      </c>
      <c r="O15" s="19"/>
      <c r="P15" s="19">
        <v>0.62880881067236205</v>
      </c>
      <c r="Q15" s="19">
        <v>0.79791978130993002</v>
      </c>
      <c r="R15" s="19">
        <v>0.65549786486656703</v>
      </c>
      <c r="S15" s="19">
        <v>0.67312633556585399</v>
      </c>
      <c r="T15" s="19">
        <v>0.64755898930844802</v>
      </c>
      <c r="U15" s="19">
        <v>0.61949292183842397</v>
      </c>
      <c r="V15" s="19">
        <v>0.66459509450351695</v>
      </c>
      <c r="W15" s="19">
        <v>0.75088538256146897</v>
      </c>
      <c r="X15" s="19">
        <v>0.73619809510994905</v>
      </c>
      <c r="Y15" s="19">
        <v>0.65518333178014299</v>
      </c>
      <c r="Z15" s="19">
        <v>0.70464096182958602</v>
      </c>
      <c r="AA15" s="19">
        <v>0.45879043955653098</v>
      </c>
      <c r="AB15" s="19"/>
      <c r="AC15" s="19">
        <v>0.76956846632444897</v>
      </c>
      <c r="AD15" s="19">
        <v>0.70564637918063799</v>
      </c>
      <c r="AE15" s="19">
        <v>0.61188431796027598</v>
      </c>
      <c r="AF15" s="19">
        <v>0.55935303488617105</v>
      </c>
      <c r="AG15" s="19"/>
      <c r="AH15" s="19">
        <v>0.71577110050177395</v>
      </c>
      <c r="AI15" s="19">
        <v>0.61691127764918197</v>
      </c>
      <c r="AJ15" s="19">
        <v>0.64307223154811599</v>
      </c>
      <c r="AK15" s="19">
        <v>0.55976700353578301</v>
      </c>
      <c r="AL15" s="19"/>
      <c r="AM15" s="19">
        <v>0.72174222797084098</v>
      </c>
      <c r="AN15" s="19">
        <v>0.64624209918266995</v>
      </c>
      <c r="AO15" s="19">
        <v>0.57315877179682395</v>
      </c>
      <c r="AP15" s="19"/>
      <c r="AQ15" s="19">
        <v>0.68382955099272202</v>
      </c>
      <c r="AR15" s="19">
        <v>0.73266950816941601</v>
      </c>
      <c r="AS15" s="19">
        <v>0.58446399406012295</v>
      </c>
      <c r="AT15" s="19">
        <v>0.65008767494059605</v>
      </c>
      <c r="AU15" s="19">
        <v>0.65164899392605502</v>
      </c>
      <c r="AV15" s="19"/>
      <c r="AW15" s="19">
        <v>0.75353831084719403</v>
      </c>
      <c r="AX15" s="19">
        <v>0.62404050273346801</v>
      </c>
      <c r="AY15" s="19">
        <v>0.62404050273346801</v>
      </c>
      <c r="AZ15" s="19">
        <v>0.67496848516247598</v>
      </c>
      <c r="BA15" s="19">
        <v>0.726971797128798</v>
      </c>
      <c r="BB15" s="19">
        <v>0.73260108619733999</v>
      </c>
      <c r="BC15" s="19">
        <v>0.65589351910883698</v>
      </c>
      <c r="BD15" s="19">
        <v>0.80417863093744402</v>
      </c>
      <c r="BE15" s="19">
        <v>0.91580196857981899</v>
      </c>
      <c r="BF15" s="19"/>
      <c r="BG15" s="19">
        <v>0.64225606126757695</v>
      </c>
      <c r="BH15" s="19">
        <v>0.68954486084790101</v>
      </c>
      <c r="BI15" s="19">
        <v>0.71278258850112697</v>
      </c>
      <c r="BJ15" s="19">
        <v>0.78334091107556103</v>
      </c>
      <c r="BK15" s="19">
        <v>0.78922699321715495</v>
      </c>
      <c r="BL15" s="19">
        <v>0.91448975337018801</v>
      </c>
      <c r="BM15" s="19"/>
      <c r="BN15" s="19">
        <v>0.659159400085503</v>
      </c>
      <c r="BO15" s="19">
        <v>0.66578213056439095</v>
      </c>
      <c r="BP15" s="19">
        <v>0.68611351996904701</v>
      </c>
      <c r="BQ15" s="19">
        <v>0.69296713420890099</v>
      </c>
      <c r="BR15" s="19">
        <v>0.68377260452794097</v>
      </c>
      <c r="BS15" s="19">
        <v>0.72318162010188103</v>
      </c>
      <c r="BT15" s="19"/>
      <c r="BU15" s="19">
        <v>0.69150236717170699</v>
      </c>
      <c r="BV15" s="19">
        <v>0.64760489150242295</v>
      </c>
      <c r="BW15" s="19"/>
      <c r="BX15" s="19">
        <v>0.68078612861208698</v>
      </c>
      <c r="BY15" s="19">
        <v>0.676123880661473</v>
      </c>
      <c r="BZ15" s="19"/>
      <c r="CA15" s="19">
        <v>0.71347095392521798</v>
      </c>
      <c r="CB15" s="19">
        <v>0.64855917759174497</v>
      </c>
    </row>
    <row r="16" spans="2:80" x14ac:dyDescent="0.35">
      <c r="B16" s="17" t="s">
        <v>339</v>
      </c>
      <c r="C16" s="19">
        <v>3.7972270052236197E-2</v>
      </c>
      <c r="D16" s="19">
        <v>5.1819506248565399E-2</v>
      </c>
      <c r="E16" s="19">
        <v>2.4506312995570802E-2</v>
      </c>
      <c r="F16" s="19"/>
      <c r="G16" s="19">
        <v>2.88967358334607E-2</v>
      </c>
      <c r="H16" s="19">
        <v>2.98872254364684E-2</v>
      </c>
      <c r="I16" s="19">
        <v>4.7059951613249502E-2</v>
      </c>
      <c r="J16" s="19"/>
      <c r="K16" s="19">
        <v>7.3322725898538596E-2</v>
      </c>
      <c r="L16" s="19">
        <v>1.0074058117850599E-2</v>
      </c>
      <c r="M16" s="19">
        <v>2.58359034939999E-2</v>
      </c>
      <c r="N16" s="19">
        <v>2.4669540689969099E-2</v>
      </c>
      <c r="O16" s="19"/>
      <c r="P16" s="19">
        <v>4.8418387267796403E-2</v>
      </c>
      <c r="Q16" s="19">
        <v>1.38042693477659E-2</v>
      </c>
      <c r="R16" s="19">
        <v>2.4332996738966099E-2</v>
      </c>
      <c r="S16" s="19">
        <v>2.0635036896550898E-2</v>
      </c>
      <c r="T16" s="19">
        <v>1.3382439386161101E-2</v>
      </c>
      <c r="U16" s="19">
        <v>6.0187175580579698E-2</v>
      </c>
      <c r="V16" s="19">
        <v>7.02085564793518E-2</v>
      </c>
      <c r="W16" s="19">
        <v>6.4383075674573395E-2</v>
      </c>
      <c r="X16" s="19">
        <v>2.5407614773880101E-2</v>
      </c>
      <c r="Y16" s="19">
        <v>5.3836671455806402E-2</v>
      </c>
      <c r="Z16" s="19">
        <v>1.9428491954762199E-2</v>
      </c>
      <c r="AA16" s="19">
        <v>8.1460558159464999E-2</v>
      </c>
      <c r="AB16" s="19"/>
      <c r="AC16" s="19">
        <v>2.12801218844796E-2</v>
      </c>
      <c r="AD16" s="19">
        <v>2.3837527453877301E-2</v>
      </c>
      <c r="AE16" s="19">
        <v>5.3433698497080101E-2</v>
      </c>
      <c r="AF16" s="19">
        <v>9.3787220207180194E-2</v>
      </c>
      <c r="AG16" s="19"/>
      <c r="AH16" s="19">
        <v>2.29089530666126E-2</v>
      </c>
      <c r="AI16" s="19">
        <v>5.7718980421173897E-2</v>
      </c>
      <c r="AJ16" s="19">
        <v>6.2689672576911007E-2</v>
      </c>
      <c r="AK16" s="19">
        <v>0.12974015756552401</v>
      </c>
      <c r="AL16" s="19"/>
      <c r="AM16" s="19">
        <v>2.9280544774467399E-2</v>
      </c>
      <c r="AN16" s="19">
        <v>5.0918328731401202E-2</v>
      </c>
      <c r="AO16" s="19">
        <v>1.88094095403912E-2</v>
      </c>
      <c r="AP16" s="19"/>
      <c r="AQ16" s="19">
        <v>4.1873989888491801E-2</v>
      </c>
      <c r="AR16" s="19">
        <v>2.2452307915236901E-2</v>
      </c>
      <c r="AS16" s="19">
        <v>4.5198083351207202E-2</v>
      </c>
      <c r="AT16" s="19">
        <v>0</v>
      </c>
      <c r="AU16" s="19">
        <v>0</v>
      </c>
      <c r="AV16" s="19"/>
      <c r="AW16" s="19">
        <v>1.2446304914565699E-2</v>
      </c>
      <c r="AX16" s="19">
        <v>4.9774842390880501E-2</v>
      </c>
      <c r="AY16" s="19">
        <v>4.9774842390880501E-2</v>
      </c>
      <c r="AZ16" s="19">
        <v>3.6933263117578899E-2</v>
      </c>
      <c r="BA16" s="19">
        <v>2.9569149720115501E-2</v>
      </c>
      <c r="BB16" s="19">
        <v>0.116439082208012</v>
      </c>
      <c r="BC16" s="19">
        <v>0.11008533297369</v>
      </c>
      <c r="BD16" s="19">
        <v>0</v>
      </c>
      <c r="BE16" s="19">
        <v>0</v>
      </c>
      <c r="BF16" s="19"/>
      <c r="BG16" s="19">
        <v>4.5450770337797798E-2</v>
      </c>
      <c r="BH16" s="19">
        <v>5.1051122406941901E-2</v>
      </c>
      <c r="BI16" s="19">
        <v>0</v>
      </c>
      <c r="BJ16" s="19">
        <v>0</v>
      </c>
      <c r="BK16" s="19">
        <v>1.44330331483573E-2</v>
      </c>
      <c r="BL16" s="19">
        <v>0</v>
      </c>
      <c r="BM16" s="19"/>
      <c r="BN16" s="19">
        <v>5.7032234105512197E-2</v>
      </c>
      <c r="BO16" s="19">
        <v>4.3952126882384701E-2</v>
      </c>
      <c r="BP16" s="19">
        <v>4.6572251177671803E-2</v>
      </c>
      <c r="BQ16" s="19">
        <v>3.2212853685366701E-2</v>
      </c>
      <c r="BR16" s="19">
        <v>1.1151978930499899E-2</v>
      </c>
      <c r="BS16" s="19">
        <v>3.44685210471554E-2</v>
      </c>
      <c r="BT16" s="19"/>
      <c r="BU16" s="19">
        <v>3.83987466806128E-2</v>
      </c>
      <c r="BV16" s="19">
        <v>3.7006130707919298E-2</v>
      </c>
      <c r="BW16" s="19"/>
      <c r="BX16" s="19">
        <v>4.0403821301573398E-2</v>
      </c>
      <c r="BY16" s="19">
        <v>3.6246667474043599E-2</v>
      </c>
      <c r="BZ16" s="19"/>
      <c r="CA16" s="19">
        <v>3.4611543674267199E-2</v>
      </c>
      <c r="CB16" s="19">
        <v>4.2130135266931802E-2</v>
      </c>
    </row>
    <row r="17" spans="2:80" x14ac:dyDescent="0.35">
      <c r="B17" s="17" t="s">
        <v>110</v>
      </c>
      <c r="C17" s="20">
        <v>0.64008687387288499</v>
      </c>
      <c r="D17" s="20">
        <v>0.61430275113214305</v>
      </c>
      <c r="E17" s="20">
        <v>0.66516103918990699</v>
      </c>
      <c r="F17" s="20"/>
      <c r="G17" s="20">
        <v>0.67699139286901799</v>
      </c>
      <c r="H17" s="20">
        <v>0.688660301987292</v>
      </c>
      <c r="I17" s="20">
        <v>0.59261763278013802</v>
      </c>
      <c r="J17" s="20"/>
      <c r="K17" s="20">
        <v>0.51545660846039199</v>
      </c>
      <c r="L17" s="20">
        <v>0.70399956325715696</v>
      </c>
      <c r="M17" s="20">
        <v>0.66885265308221098</v>
      </c>
      <c r="N17" s="20">
        <v>0.744189587633863</v>
      </c>
      <c r="O17" s="20"/>
      <c r="P17" s="20">
        <v>0.58039042340456604</v>
      </c>
      <c r="Q17" s="20">
        <v>0.784115511962164</v>
      </c>
      <c r="R17" s="20">
        <v>0.63116486812760098</v>
      </c>
      <c r="S17" s="20">
        <v>0.652491298669303</v>
      </c>
      <c r="T17" s="20">
        <v>0.634176549922287</v>
      </c>
      <c r="U17" s="20">
        <v>0.55930574625784502</v>
      </c>
      <c r="V17" s="20">
        <v>0.59438653802416497</v>
      </c>
      <c r="W17" s="20">
        <v>0.68650230688689595</v>
      </c>
      <c r="X17" s="20">
        <v>0.71079048033606895</v>
      </c>
      <c r="Y17" s="20">
        <v>0.60134666032433703</v>
      </c>
      <c r="Z17" s="20">
        <v>0.68521246987482398</v>
      </c>
      <c r="AA17" s="20">
        <v>0.37732988139706602</v>
      </c>
      <c r="AB17" s="20"/>
      <c r="AC17" s="20">
        <v>0.74828834443997005</v>
      </c>
      <c r="AD17" s="20">
        <v>0.68180885172675998</v>
      </c>
      <c r="AE17" s="20">
        <v>0.55845061946319496</v>
      </c>
      <c r="AF17" s="20">
        <v>0.465565814678991</v>
      </c>
      <c r="AG17" s="20"/>
      <c r="AH17" s="20">
        <v>0.69286214743516095</v>
      </c>
      <c r="AI17" s="20">
        <v>0.55919229722800801</v>
      </c>
      <c r="AJ17" s="20">
        <v>0.58038255897120505</v>
      </c>
      <c r="AK17" s="20">
        <v>0.43002684597025898</v>
      </c>
      <c r="AL17" s="20"/>
      <c r="AM17" s="20">
        <v>0.69246168319637402</v>
      </c>
      <c r="AN17" s="20">
        <v>0.59532377045126905</v>
      </c>
      <c r="AO17" s="20">
        <v>0.55434936225643305</v>
      </c>
      <c r="AP17" s="20"/>
      <c r="AQ17" s="20">
        <v>0.64195556110423002</v>
      </c>
      <c r="AR17" s="20">
        <v>0.710217200254179</v>
      </c>
      <c r="AS17" s="20">
        <v>0.53926591070891505</v>
      </c>
      <c r="AT17" s="20">
        <v>0.65008767494059605</v>
      </c>
      <c r="AU17" s="20">
        <v>0.65164899392605502</v>
      </c>
      <c r="AV17" s="20"/>
      <c r="AW17" s="20">
        <v>0.74109200593262903</v>
      </c>
      <c r="AX17" s="20">
        <v>0.57426566034258797</v>
      </c>
      <c r="AY17" s="20">
        <v>0.57426566034258797</v>
      </c>
      <c r="AZ17" s="20">
        <v>0.63803522204489704</v>
      </c>
      <c r="BA17" s="20">
        <v>0.69740264740868296</v>
      </c>
      <c r="BB17" s="20">
        <v>0.61616200398932697</v>
      </c>
      <c r="BC17" s="20">
        <v>0.54580818613514703</v>
      </c>
      <c r="BD17" s="20">
        <v>0.80417863093744402</v>
      </c>
      <c r="BE17" s="20">
        <v>0.91580196857981899</v>
      </c>
      <c r="BF17" s="20"/>
      <c r="BG17" s="20">
        <v>0.59680529092977896</v>
      </c>
      <c r="BH17" s="20">
        <v>0.63849373844095902</v>
      </c>
      <c r="BI17" s="20">
        <v>0.71278258850112697</v>
      </c>
      <c r="BJ17" s="20">
        <v>0.78334091107556103</v>
      </c>
      <c r="BK17" s="20">
        <v>0.77479396006879697</v>
      </c>
      <c r="BL17" s="20">
        <v>0.91448975337018801</v>
      </c>
      <c r="BM17" s="20"/>
      <c r="BN17" s="20">
        <v>0.60212716597999105</v>
      </c>
      <c r="BO17" s="20">
        <v>0.62183000368200603</v>
      </c>
      <c r="BP17" s="20">
        <v>0.63954126879137496</v>
      </c>
      <c r="BQ17" s="20">
        <v>0.66075428052353402</v>
      </c>
      <c r="BR17" s="20">
        <v>0.67262062559744096</v>
      </c>
      <c r="BS17" s="20">
        <v>0.688713099054726</v>
      </c>
      <c r="BT17" s="20"/>
      <c r="BU17" s="20">
        <v>0.65310362049109405</v>
      </c>
      <c r="BV17" s="20">
        <v>0.61059876079450404</v>
      </c>
      <c r="BW17" s="20"/>
      <c r="BX17" s="20">
        <v>0.64038230731051304</v>
      </c>
      <c r="BY17" s="20">
        <v>0.63987721318742896</v>
      </c>
      <c r="BZ17" s="20"/>
      <c r="CA17" s="20">
        <v>0.67885941025095098</v>
      </c>
      <c r="CB17" s="20">
        <v>0.60642904232481398</v>
      </c>
    </row>
    <row r="18" spans="2:80" x14ac:dyDescent="0.35">
      <c r="B18" s="15"/>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CB16"/>
  <sheetViews>
    <sheetView showGridLines="0" topLeftCell="A5"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404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402</v>
      </c>
      <c r="C9" s="16">
        <v>0.33778931236454701</v>
      </c>
      <c r="D9" s="16">
        <v>0.324245100558746</v>
      </c>
      <c r="E9" s="16">
        <v>0.35096058870860403</v>
      </c>
      <c r="F9" s="16"/>
      <c r="G9" s="16">
        <v>0.37127506806196497</v>
      </c>
      <c r="H9" s="16">
        <v>0.34140495862116998</v>
      </c>
      <c r="I9" s="16">
        <v>0.32182079709151601</v>
      </c>
      <c r="J9" s="16"/>
      <c r="K9" s="16">
        <v>0.32971776264462499</v>
      </c>
      <c r="L9" s="16">
        <v>0.34270877839970298</v>
      </c>
      <c r="M9" s="16">
        <v>0.31181548577248003</v>
      </c>
      <c r="N9" s="16">
        <v>0.36125195240920599</v>
      </c>
      <c r="O9" s="16"/>
      <c r="P9" s="16">
        <v>0.37548259144829099</v>
      </c>
      <c r="Q9" s="16">
        <v>0.38218259859311998</v>
      </c>
      <c r="R9" s="16">
        <v>0.30778570565702401</v>
      </c>
      <c r="S9" s="16">
        <v>0.22003143233246</v>
      </c>
      <c r="T9" s="16">
        <v>0.36939458538981002</v>
      </c>
      <c r="U9" s="16">
        <v>0.237838893216307</v>
      </c>
      <c r="V9" s="16">
        <v>0.29743590761424799</v>
      </c>
      <c r="W9" s="16">
        <v>0.25665566861405098</v>
      </c>
      <c r="X9" s="16">
        <v>0.32894126904804799</v>
      </c>
      <c r="Y9" s="16">
        <v>0.397867897578984</v>
      </c>
      <c r="Z9" s="16">
        <v>0.50491900064315398</v>
      </c>
      <c r="AA9" s="16">
        <v>0.421245106047892</v>
      </c>
      <c r="AB9" s="16"/>
      <c r="AC9" s="16">
        <v>0.36656513077545499</v>
      </c>
      <c r="AD9" s="16">
        <v>0.343295880573945</v>
      </c>
      <c r="AE9" s="16">
        <v>0.27352799437786701</v>
      </c>
      <c r="AF9" s="16">
        <v>0.32883657599235699</v>
      </c>
      <c r="AG9" s="16"/>
      <c r="AH9" s="16">
        <v>0.34134746440534702</v>
      </c>
      <c r="AI9" s="16">
        <v>0.30584888769935897</v>
      </c>
      <c r="AJ9" s="16">
        <v>0.35896630398656498</v>
      </c>
      <c r="AK9" s="16">
        <v>0.435579887036321</v>
      </c>
      <c r="AL9" s="16"/>
      <c r="AM9" s="16">
        <v>0.36102157935635898</v>
      </c>
      <c r="AN9" s="16">
        <v>0.30024268494077699</v>
      </c>
      <c r="AO9" s="16">
        <v>0.40286875019352197</v>
      </c>
      <c r="AP9" s="16"/>
      <c r="AQ9" s="16">
        <v>0.33523527518064999</v>
      </c>
      <c r="AR9" s="16">
        <v>0.31380761272186602</v>
      </c>
      <c r="AS9" s="16">
        <v>0.26262465360993698</v>
      </c>
      <c r="AT9" s="16">
        <v>0.61207313333873303</v>
      </c>
      <c r="AU9" s="16">
        <v>0.39047398637529401</v>
      </c>
      <c r="AV9" s="16"/>
      <c r="AW9" s="16">
        <v>0.469197283432226</v>
      </c>
      <c r="AX9" s="16">
        <v>0.286429019426367</v>
      </c>
      <c r="AY9" s="16">
        <v>0.286429019426367</v>
      </c>
      <c r="AZ9" s="16">
        <v>0.30138670856675198</v>
      </c>
      <c r="BA9" s="16">
        <v>0.366266232195186</v>
      </c>
      <c r="BB9" s="16">
        <v>0.14974381545957599</v>
      </c>
      <c r="BC9" s="16">
        <v>0.43904775817222802</v>
      </c>
      <c r="BD9" s="16">
        <v>0.73751276232519203</v>
      </c>
      <c r="BE9" s="16">
        <v>0.71578850723704901</v>
      </c>
      <c r="BF9" s="16"/>
      <c r="BG9" s="16">
        <v>0.31349672943666002</v>
      </c>
      <c r="BH9" s="16">
        <v>0.34075453061886901</v>
      </c>
      <c r="BI9" s="16">
        <v>0.381476415289774</v>
      </c>
      <c r="BJ9" s="16">
        <v>0.47925855675602003</v>
      </c>
      <c r="BK9" s="16">
        <v>0.316615644629958</v>
      </c>
      <c r="BL9" s="16">
        <v>0.71904814721843602</v>
      </c>
      <c r="BM9" s="16"/>
      <c r="BN9" s="16">
        <v>0.35038244701721299</v>
      </c>
      <c r="BO9" s="16">
        <v>0.37081436827902498</v>
      </c>
      <c r="BP9" s="16">
        <v>0.23521317107447301</v>
      </c>
      <c r="BQ9" s="16">
        <v>0.34012879996183598</v>
      </c>
      <c r="BR9" s="16">
        <v>0.29582983779090699</v>
      </c>
      <c r="BS9" s="16">
        <v>0.34546778637866898</v>
      </c>
      <c r="BT9" s="16"/>
      <c r="BU9" s="16">
        <v>0.34019901296634297</v>
      </c>
      <c r="BV9" s="16">
        <v>0.332330381195724</v>
      </c>
      <c r="BW9" s="16"/>
      <c r="BX9" s="16">
        <v>0.33745293957947903</v>
      </c>
      <c r="BY9" s="16">
        <v>0.33802802653736302</v>
      </c>
      <c r="BZ9" s="16"/>
      <c r="CA9" s="16">
        <v>0.46642312435389</v>
      </c>
      <c r="CB9" s="16">
        <v>0.213412781545015</v>
      </c>
    </row>
    <row r="10" spans="2:80" x14ac:dyDescent="0.35">
      <c r="B10" s="17" t="s">
        <v>403</v>
      </c>
      <c r="C10" s="16">
        <v>0.62388761754123001</v>
      </c>
      <c r="D10" s="16">
        <v>0.64187618382746703</v>
      </c>
      <c r="E10" s="16">
        <v>0.60639436057016405</v>
      </c>
      <c r="F10" s="16"/>
      <c r="G10" s="16">
        <v>0.58493189213427199</v>
      </c>
      <c r="H10" s="16">
        <v>0.62268201609031404</v>
      </c>
      <c r="I10" s="16">
        <v>0.64045444423365105</v>
      </c>
      <c r="J10" s="16"/>
      <c r="K10" s="16">
        <v>0.64253376880791302</v>
      </c>
      <c r="L10" s="16">
        <v>0.61449147003890103</v>
      </c>
      <c r="M10" s="16">
        <v>0.65265972594199795</v>
      </c>
      <c r="N10" s="16">
        <v>0.58651763831189396</v>
      </c>
      <c r="O10" s="16"/>
      <c r="P10" s="16">
        <v>0.60641790950290897</v>
      </c>
      <c r="Q10" s="16">
        <v>0.57559010406820799</v>
      </c>
      <c r="R10" s="16">
        <v>0.65558883680026703</v>
      </c>
      <c r="S10" s="16">
        <v>0.71768637332297902</v>
      </c>
      <c r="T10" s="16">
        <v>0.60237333109067703</v>
      </c>
      <c r="U10" s="16">
        <v>0.68930164675434502</v>
      </c>
      <c r="V10" s="16">
        <v>0.68009699744365804</v>
      </c>
      <c r="W10" s="16">
        <v>0.72283459947838602</v>
      </c>
      <c r="X10" s="16">
        <v>0.60549556576181895</v>
      </c>
      <c r="Y10" s="16">
        <v>0.602132102421016</v>
      </c>
      <c r="Z10" s="16">
        <v>0.45296105263248099</v>
      </c>
      <c r="AA10" s="16">
        <v>0.53664523734674097</v>
      </c>
      <c r="AB10" s="16"/>
      <c r="AC10" s="16">
        <v>0.55205309515114698</v>
      </c>
      <c r="AD10" s="16">
        <v>0.62264493698182599</v>
      </c>
      <c r="AE10" s="16">
        <v>0.69186955990253396</v>
      </c>
      <c r="AF10" s="16">
        <v>0.66048970878994695</v>
      </c>
      <c r="AG10" s="16"/>
      <c r="AH10" s="16">
        <v>0.61959496719620499</v>
      </c>
      <c r="AI10" s="16">
        <v>0.65126218960962401</v>
      </c>
      <c r="AJ10" s="16">
        <v>0.60683473286349598</v>
      </c>
      <c r="AK10" s="16">
        <v>0.564420112963679</v>
      </c>
      <c r="AL10" s="16"/>
      <c r="AM10" s="16">
        <v>0.60444409604675398</v>
      </c>
      <c r="AN10" s="16">
        <v>0.66879493284621605</v>
      </c>
      <c r="AO10" s="16">
        <v>0.51083801142847196</v>
      </c>
      <c r="AP10" s="16"/>
      <c r="AQ10" s="16">
        <v>0.63023010865682805</v>
      </c>
      <c r="AR10" s="16">
        <v>0.64631007019476505</v>
      </c>
      <c r="AS10" s="16">
        <v>0.70471007396893803</v>
      </c>
      <c r="AT10" s="16">
        <v>0.34264279816827797</v>
      </c>
      <c r="AU10" s="16">
        <v>0.56529383128278898</v>
      </c>
      <c r="AV10" s="16"/>
      <c r="AW10" s="16">
        <v>0.50497254648621503</v>
      </c>
      <c r="AX10" s="16">
        <v>0.67210830301630198</v>
      </c>
      <c r="AY10" s="16">
        <v>0.67210830301630198</v>
      </c>
      <c r="AZ10" s="16">
        <v>0.67386281241674395</v>
      </c>
      <c r="BA10" s="16">
        <v>0.57771390982676396</v>
      </c>
      <c r="BB10" s="16">
        <v>0.85025618454042395</v>
      </c>
      <c r="BC10" s="16">
        <v>0.56095224182777204</v>
      </c>
      <c r="BD10" s="16">
        <v>0.17617556946597401</v>
      </c>
      <c r="BE10" s="16">
        <v>0.28421149276295099</v>
      </c>
      <c r="BF10" s="16"/>
      <c r="BG10" s="16">
        <v>0.64815148208851403</v>
      </c>
      <c r="BH10" s="16">
        <v>0.62918264256619605</v>
      </c>
      <c r="BI10" s="16">
        <v>0.56314889499069998</v>
      </c>
      <c r="BJ10" s="16">
        <v>0.46590195185384498</v>
      </c>
      <c r="BK10" s="16">
        <v>0.64749839838483203</v>
      </c>
      <c r="BL10" s="16">
        <v>0.28095185278156398</v>
      </c>
      <c r="BM10" s="16"/>
      <c r="BN10" s="16">
        <v>0.63525081473232503</v>
      </c>
      <c r="BO10" s="16">
        <v>0.596056949716817</v>
      </c>
      <c r="BP10" s="16">
        <v>0.67312941921262004</v>
      </c>
      <c r="BQ10" s="16">
        <v>0.62382005989510703</v>
      </c>
      <c r="BR10" s="16">
        <v>0.65748275367262798</v>
      </c>
      <c r="BS10" s="16">
        <v>0.61887788502812002</v>
      </c>
      <c r="BT10" s="16"/>
      <c r="BU10" s="16">
        <v>0.62412134551334997</v>
      </c>
      <c r="BV10" s="16">
        <v>0.62335813063689105</v>
      </c>
      <c r="BW10" s="16"/>
      <c r="BX10" s="16">
        <v>0.626883356719521</v>
      </c>
      <c r="BY10" s="16">
        <v>0.621761626879483</v>
      </c>
      <c r="BZ10" s="16"/>
      <c r="CA10" s="16">
        <v>0.47517608125959998</v>
      </c>
      <c r="CB10" s="16">
        <v>0.76653571027306699</v>
      </c>
    </row>
    <row r="11" spans="2:80" x14ac:dyDescent="0.35">
      <c r="B11" s="17" t="s">
        <v>98</v>
      </c>
      <c r="C11" s="18">
        <v>3.8323070094223297E-2</v>
      </c>
      <c r="D11" s="18">
        <v>3.3878715613787101E-2</v>
      </c>
      <c r="E11" s="18">
        <v>4.26450507212323E-2</v>
      </c>
      <c r="F11" s="18"/>
      <c r="G11" s="18">
        <v>4.3793039803763201E-2</v>
      </c>
      <c r="H11" s="18">
        <v>3.5913025288515803E-2</v>
      </c>
      <c r="I11" s="18">
        <v>3.7724758674832798E-2</v>
      </c>
      <c r="J11" s="18"/>
      <c r="K11" s="18">
        <v>2.7748468547461699E-2</v>
      </c>
      <c r="L11" s="18">
        <v>4.27997515613966E-2</v>
      </c>
      <c r="M11" s="18">
        <v>3.5524788285522003E-2</v>
      </c>
      <c r="N11" s="18">
        <v>5.2230409278899499E-2</v>
      </c>
      <c r="O11" s="18"/>
      <c r="P11" s="18">
        <v>1.8099499048799799E-2</v>
      </c>
      <c r="Q11" s="18">
        <v>4.22272973386724E-2</v>
      </c>
      <c r="R11" s="18">
        <v>3.6625457542709398E-2</v>
      </c>
      <c r="S11" s="18">
        <v>6.2282194344561302E-2</v>
      </c>
      <c r="T11" s="18">
        <v>2.8232083519512601E-2</v>
      </c>
      <c r="U11" s="18">
        <v>7.28594600293479E-2</v>
      </c>
      <c r="V11" s="18">
        <v>2.2467094942093702E-2</v>
      </c>
      <c r="W11" s="18">
        <v>2.0509731907562799E-2</v>
      </c>
      <c r="X11" s="18">
        <v>6.5563165190132805E-2</v>
      </c>
      <c r="Y11" s="18">
        <v>0</v>
      </c>
      <c r="Z11" s="18">
        <v>4.2119946724365302E-2</v>
      </c>
      <c r="AA11" s="18">
        <v>4.21096566053673E-2</v>
      </c>
      <c r="AB11" s="18"/>
      <c r="AC11" s="18">
        <v>8.1381774073398402E-2</v>
      </c>
      <c r="AD11" s="18">
        <v>3.4059182444229001E-2</v>
      </c>
      <c r="AE11" s="18">
        <v>3.46024457195988E-2</v>
      </c>
      <c r="AF11" s="18">
        <v>1.0673715217695799E-2</v>
      </c>
      <c r="AG11" s="18"/>
      <c r="AH11" s="18">
        <v>3.9057568398447998E-2</v>
      </c>
      <c r="AI11" s="18">
        <v>4.2888922691016698E-2</v>
      </c>
      <c r="AJ11" s="18">
        <v>3.4198963149939497E-2</v>
      </c>
      <c r="AK11" s="18">
        <v>0</v>
      </c>
      <c r="AL11" s="18"/>
      <c r="AM11" s="18">
        <v>3.4534324596887003E-2</v>
      </c>
      <c r="AN11" s="18">
        <v>3.0962382213007001E-2</v>
      </c>
      <c r="AO11" s="18">
        <v>8.6293238378006801E-2</v>
      </c>
      <c r="AP11" s="18"/>
      <c r="AQ11" s="18">
        <v>3.4534616162522701E-2</v>
      </c>
      <c r="AR11" s="18">
        <v>3.9882317083369902E-2</v>
      </c>
      <c r="AS11" s="18">
        <v>3.2665272421124998E-2</v>
      </c>
      <c r="AT11" s="18">
        <v>4.5284068492989299E-2</v>
      </c>
      <c r="AU11" s="18">
        <v>4.4232182341917697E-2</v>
      </c>
      <c r="AV11" s="18"/>
      <c r="AW11" s="18">
        <v>2.58301700815592E-2</v>
      </c>
      <c r="AX11" s="18">
        <v>4.1462677557331101E-2</v>
      </c>
      <c r="AY11" s="18">
        <v>4.1462677557331101E-2</v>
      </c>
      <c r="AZ11" s="18">
        <v>2.4750479016504401E-2</v>
      </c>
      <c r="BA11" s="18">
        <v>5.6019857978049599E-2</v>
      </c>
      <c r="BB11" s="18">
        <v>0</v>
      </c>
      <c r="BC11" s="18">
        <v>0</v>
      </c>
      <c r="BD11" s="18">
        <v>8.6311668208834305E-2</v>
      </c>
      <c r="BE11" s="18">
        <v>0</v>
      </c>
      <c r="BF11" s="18"/>
      <c r="BG11" s="18">
        <v>3.8351788474826502E-2</v>
      </c>
      <c r="BH11" s="18">
        <v>3.0062826814934399E-2</v>
      </c>
      <c r="BI11" s="18">
        <v>5.5374689719526402E-2</v>
      </c>
      <c r="BJ11" s="18">
        <v>5.48394913901354E-2</v>
      </c>
      <c r="BK11" s="18">
        <v>3.5885956985209098E-2</v>
      </c>
      <c r="BL11" s="18">
        <v>0</v>
      </c>
      <c r="BM11" s="18"/>
      <c r="BN11" s="18">
        <v>1.43667382504627E-2</v>
      </c>
      <c r="BO11" s="18">
        <v>3.3128682004158298E-2</v>
      </c>
      <c r="BP11" s="18">
        <v>9.1657409712907603E-2</v>
      </c>
      <c r="BQ11" s="18">
        <v>3.6051140143056201E-2</v>
      </c>
      <c r="BR11" s="18">
        <v>4.6687408536464699E-2</v>
      </c>
      <c r="BS11" s="18">
        <v>3.5654328593210799E-2</v>
      </c>
      <c r="BT11" s="18"/>
      <c r="BU11" s="18">
        <v>3.5679641520307198E-2</v>
      </c>
      <c r="BV11" s="18">
        <v>4.4311488167385497E-2</v>
      </c>
      <c r="BW11" s="18"/>
      <c r="BX11" s="18">
        <v>3.5663703700999402E-2</v>
      </c>
      <c r="BY11" s="18">
        <v>4.0210346583154699E-2</v>
      </c>
      <c r="BZ11" s="18"/>
      <c r="CA11" s="18">
        <v>5.8400794386509899E-2</v>
      </c>
      <c r="CB11" s="18">
        <v>2.0051508181918101E-2</v>
      </c>
    </row>
    <row r="12" spans="2:80" x14ac:dyDescent="0.35">
      <c r="B12" s="15"/>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CB15"/>
  <sheetViews>
    <sheetView showGridLines="0" workbookViewId="0">
      <pane xSplit="2" topLeftCell="C1" activePane="topRight" state="frozen"/>
      <selection pane="topRight" activeCell="C6" sqref="C6"/>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405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484</v>
      </c>
      <c r="D7" s="10">
        <v>235</v>
      </c>
      <c r="E7" s="10">
        <v>249</v>
      </c>
      <c r="F7" s="10"/>
      <c r="G7" s="10">
        <v>91</v>
      </c>
      <c r="H7" s="10">
        <v>149</v>
      </c>
      <c r="I7" s="10">
        <v>244</v>
      </c>
      <c r="J7" s="10"/>
      <c r="K7" s="10">
        <v>158</v>
      </c>
      <c r="L7" s="10">
        <v>135</v>
      </c>
      <c r="M7" s="10">
        <v>66</v>
      </c>
      <c r="N7" s="10">
        <v>124</v>
      </c>
      <c r="O7" s="10"/>
      <c r="P7" s="10">
        <v>54</v>
      </c>
      <c r="Q7" s="10">
        <v>59</v>
      </c>
      <c r="R7" s="10">
        <v>42</v>
      </c>
      <c r="S7" s="10">
        <v>43</v>
      </c>
      <c r="T7" s="10">
        <v>44</v>
      </c>
      <c r="U7" s="10">
        <v>33</v>
      </c>
      <c r="V7" s="10">
        <v>45</v>
      </c>
      <c r="W7" s="10">
        <v>20</v>
      </c>
      <c r="X7" s="10">
        <v>66</v>
      </c>
      <c r="Y7" s="10">
        <v>45</v>
      </c>
      <c r="Z7" s="10">
        <v>23</v>
      </c>
      <c r="AA7" s="10">
        <v>10</v>
      </c>
      <c r="AB7" s="10"/>
      <c r="AC7" s="10">
        <v>138</v>
      </c>
      <c r="AD7" s="10">
        <v>183</v>
      </c>
      <c r="AE7" s="10">
        <v>61</v>
      </c>
      <c r="AF7" s="10">
        <v>61</v>
      </c>
      <c r="AG7" s="10"/>
      <c r="AH7" s="10">
        <v>282</v>
      </c>
      <c r="AI7" s="10">
        <v>125</v>
      </c>
      <c r="AJ7" s="10">
        <v>51</v>
      </c>
      <c r="AK7" s="10">
        <v>9</v>
      </c>
      <c r="AL7" s="10"/>
      <c r="AM7" s="10">
        <v>261</v>
      </c>
      <c r="AN7" s="10">
        <v>181</v>
      </c>
      <c r="AO7" s="10">
        <v>38</v>
      </c>
      <c r="AP7" s="10"/>
      <c r="AQ7" s="10">
        <v>234</v>
      </c>
      <c r="AR7" s="10">
        <v>122</v>
      </c>
      <c r="AS7" s="10">
        <v>34</v>
      </c>
      <c r="AT7" s="10">
        <v>11</v>
      </c>
      <c r="AU7" s="10">
        <v>43</v>
      </c>
      <c r="AV7" s="10"/>
      <c r="AW7" s="10">
        <v>42</v>
      </c>
      <c r="AX7" s="10">
        <v>146</v>
      </c>
      <c r="AY7" s="10">
        <v>146</v>
      </c>
      <c r="AZ7" s="10">
        <v>74</v>
      </c>
      <c r="BA7" s="10">
        <v>60</v>
      </c>
      <c r="BB7" s="10">
        <v>15</v>
      </c>
      <c r="BC7" s="10">
        <v>8</v>
      </c>
      <c r="BD7" s="10">
        <v>31</v>
      </c>
      <c r="BE7" s="10">
        <v>8</v>
      </c>
      <c r="BF7" s="10"/>
      <c r="BG7" s="10">
        <v>284</v>
      </c>
      <c r="BH7" s="10">
        <v>68</v>
      </c>
      <c r="BI7" s="10">
        <v>35</v>
      </c>
      <c r="BJ7" s="10">
        <v>47</v>
      </c>
      <c r="BK7" s="10">
        <v>41</v>
      </c>
      <c r="BL7" s="10">
        <v>7</v>
      </c>
      <c r="BM7" s="10"/>
      <c r="BN7" s="10">
        <v>61</v>
      </c>
      <c r="BO7" s="10">
        <v>167</v>
      </c>
      <c r="BP7" s="10">
        <v>37</v>
      </c>
      <c r="BQ7" s="10">
        <v>118</v>
      </c>
      <c r="BR7" s="10">
        <v>75</v>
      </c>
      <c r="BS7" s="10">
        <v>25</v>
      </c>
      <c r="BT7" s="10"/>
      <c r="BU7" s="10">
        <v>344</v>
      </c>
      <c r="BV7" s="10">
        <v>140</v>
      </c>
      <c r="BW7" s="10"/>
      <c r="BX7" s="10">
        <v>223</v>
      </c>
      <c r="BY7" s="10">
        <v>261</v>
      </c>
      <c r="BZ7" s="10"/>
      <c r="CA7" s="10">
        <v>484</v>
      </c>
      <c r="CB7" s="10" t="s">
        <v>136</v>
      </c>
    </row>
    <row r="8" spans="2:80" ht="30" customHeight="1" x14ac:dyDescent="0.35">
      <c r="B8" s="11" t="s">
        <v>20</v>
      </c>
      <c r="C8" s="11">
        <v>486</v>
      </c>
      <c r="D8" s="11">
        <v>232</v>
      </c>
      <c r="E8" s="11">
        <v>254</v>
      </c>
      <c r="F8" s="11"/>
      <c r="G8" s="11">
        <v>86</v>
      </c>
      <c r="H8" s="11">
        <v>141</v>
      </c>
      <c r="I8" s="11">
        <v>259</v>
      </c>
      <c r="J8" s="11"/>
      <c r="K8" s="11">
        <v>157</v>
      </c>
      <c r="L8" s="11">
        <v>137</v>
      </c>
      <c r="M8" s="11">
        <v>65</v>
      </c>
      <c r="N8" s="11">
        <v>126</v>
      </c>
      <c r="O8" s="11"/>
      <c r="P8" s="11">
        <v>71</v>
      </c>
      <c r="Q8" s="11">
        <v>54</v>
      </c>
      <c r="R8" s="11">
        <v>40</v>
      </c>
      <c r="S8" s="11">
        <v>40</v>
      </c>
      <c r="T8" s="11">
        <v>42</v>
      </c>
      <c r="U8" s="11">
        <v>38</v>
      </c>
      <c r="V8" s="11">
        <v>43</v>
      </c>
      <c r="W8" s="11">
        <v>17</v>
      </c>
      <c r="X8" s="11">
        <v>60</v>
      </c>
      <c r="Y8" s="11">
        <v>44</v>
      </c>
      <c r="Z8" s="11">
        <v>23</v>
      </c>
      <c r="AA8" s="11">
        <v>13</v>
      </c>
      <c r="AB8" s="11"/>
      <c r="AC8" s="11">
        <v>138</v>
      </c>
      <c r="AD8" s="11">
        <v>185</v>
      </c>
      <c r="AE8" s="11">
        <v>60</v>
      </c>
      <c r="AF8" s="11">
        <v>62</v>
      </c>
      <c r="AG8" s="11"/>
      <c r="AH8" s="11">
        <v>286</v>
      </c>
      <c r="AI8" s="11">
        <v>123</v>
      </c>
      <c r="AJ8" s="11">
        <v>52</v>
      </c>
      <c r="AK8" s="11">
        <v>8</v>
      </c>
      <c r="AL8" s="11"/>
      <c r="AM8" s="11">
        <v>266</v>
      </c>
      <c r="AN8" s="11">
        <v>180</v>
      </c>
      <c r="AO8" s="11">
        <v>36</v>
      </c>
      <c r="AP8" s="11"/>
      <c r="AQ8" s="11">
        <v>237</v>
      </c>
      <c r="AR8" s="11">
        <v>120</v>
      </c>
      <c r="AS8" s="11">
        <v>34</v>
      </c>
      <c r="AT8" s="11">
        <v>11</v>
      </c>
      <c r="AU8" s="11">
        <v>44</v>
      </c>
      <c r="AV8" s="11"/>
      <c r="AW8" s="11">
        <v>45</v>
      </c>
      <c r="AX8" s="11">
        <v>153</v>
      </c>
      <c r="AY8" s="11">
        <v>153</v>
      </c>
      <c r="AZ8" s="11">
        <v>71</v>
      </c>
      <c r="BA8" s="11">
        <v>57</v>
      </c>
      <c r="BB8" s="11">
        <v>14</v>
      </c>
      <c r="BC8" s="11">
        <v>8</v>
      </c>
      <c r="BD8" s="11">
        <v>30</v>
      </c>
      <c r="BE8" s="11">
        <v>7</v>
      </c>
      <c r="BF8" s="11"/>
      <c r="BG8" s="11">
        <v>287</v>
      </c>
      <c r="BH8" s="11">
        <v>66</v>
      </c>
      <c r="BI8" s="11">
        <v>36</v>
      </c>
      <c r="BJ8" s="11">
        <v>48</v>
      </c>
      <c r="BK8" s="11">
        <v>40</v>
      </c>
      <c r="BL8" s="11">
        <v>7</v>
      </c>
      <c r="BM8" s="11"/>
      <c r="BN8" s="11">
        <v>68</v>
      </c>
      <c r="BO8" s="11">
        <v>168</v>
      </c>
      <c r="BP8" s="11">
        <v>37</v>
      </c>
      <c r="BQ8" s="11">
        <v>115</v>
      </c>
      <c r="BR8" s="11">
        <v>73</v>
      </c>
      <c r="BS8" s="11">
        <v>25</v>
      </c>
      <c r="BT8" s="11"/>
      <c r="BU8" s="11">
        <v>348</v>
      </c>
      <c r="BV8" s="11">
        <v>138</v>
      </c>
      <c r="BW8" s="11"/>
      <c r="BX8" s="11">
        <v>228</v>
      </c>
      <c r="BY8" s="11">
        <v>258</v>
      </c>
      <c r="BZ8" s="11"/>
      <c r="CA8" s="11">
        <v>486</v>
      </c>
      <c r="CB8" s="11" t="s">
        <v>136</v>
      </c>
    </row>
    <row r="9" spans="2:80" x14ac:dyDescent="0.35">
      <c r="B9" s="17" t="s">
        <v>158</v>
      </c>
      <c r="C9" s="16">
        <v>0.96568056329254603</v>
      </c>
      <c r="D9" s="16">
        <v>0.95394744366555295</v>
      </c>
      <c r="E9" s="16">
        <v>0.97642801260402901</v>
      </c>
      <c r="F9" s="16"/>
      <c r="G9" s="16">
        <v>0.95932701954204402</v>
      </c>
      <c r="H9" s="16">
        <v>0.96629785961450099</v>
      </c>
      <c r="I9" s="16">
        <v>0.96745948460782105</v>
      </c>
      <c r="J9" s="16"/>
      <c r="K9" s="16">
        <v>0.94946279888670904</v>
      </c>
      <c r="L9" s="16">
        <v>0.96576967492127797</v>
      </c>
      <c r="M9" s="16">
        <v>0.95166013786617198</v>
      </c>
      <c r="N9" s="16">
        <v>0.99286298532040396</v>
      </c>
      <c r="O9" s="16"/>
      <c r="P9" s="16">
        <v>0.980146714260691</v>
      </c>
      <c r="Q9" s="16">
        <v>0.98284514487290597</v>
      </c>
      <c r="R9" s="16">
        <v>0.95533343253601699</v>
      </c>
      <c r="S9" s="16">
        <v>0.95512071162726997</v>
      </c>
      <c r="T9" s="16">
        <v>0.95353527428219698</v>
      </c>
      <c r="U9" s="16">
        <v>0.96897395309928203</v>
      </c>
      <c r="V9" s="16">
        <v>0.95641631871711497</v>
      </c>
      <c r="W9" s="16">
        <v>0.94788941511401004</v>
      </c>
      <c r="X9" s="16">
        <v>0.97174408674678203</v>
      </c>
      <c r="Y9" s="16">
        <v>0.95584256711481896</v>
      </c>
      <c r="Z9" s="16">
        <v>1</v>
      </c>
      <c r="AA9" s="16">
        <v>0.90679637804588298</v>
      </c>
      <c r="AB9" s="16"/>
      <c r="AC9" s="16">
        <v>0.98503836932716904</v>
      </c>
      <c r="AD9" s="16">
        <v>0.96966738752920401</v>
      </c>
      <c r="AE9" s="16">
        <v>0.98529422506450604</v>
      </c>
      <c r="AF9" s="16">
        <v>0.96333376013528105</v>
      </c>
      <c r="AG9" s="16"/>
      <c r="AH9" s="16">
        <v>0.97581576199740705</v>
      </c>
      <c r="AI9" s="16">
        <v>0.959443372151634</v>
      </c>
      <c r="AJ9" s="16">
        <v>0.94174548200633301</v>
      </c>
      <c r="AK9" s="16">
        <v>0.89071981213760798</v>
      </c>
      <c r="AL9" s="16"/>
      <c r="AM9" s="16">
        <v>0.96539715414129701</v>
      </c>
      <c r="AN9" s="16">
        <v>0.96811918454537504</v>
      </c>
      <c r="AO9" s="16">
        <v>0.95192344164323905</v>
      </c>
      <c r="AP9" s="16"/>
      <c r="AQ9" s="16">
        <v>0.977616925808518</v>
      </c>
      <c r="AR9" s="16">
        <v>0.93579051085240805</v>
      </c>
      <c r="AS9" s="16">
        <v>0.97272908972924499</v>
      </c>
      <c r="AT9" s="16">
        <v>0.90826619375346196</v>
      </c>
      <c r="AU9" s="16">
        <v>0.98056099566850197</v>
      </c>
      <c r="AV9" s="16"/>
      <c r="AW9" s="16">
        <v>0.97640566011646401</v>
      </c>
      <c r="AX9" s="16">
        <v>0.97202343435346605</v>
      </c>
      <c r="AY9" s="16">
        <v>0.97202343435346605</v>
      </c>
      <c r="AZ9" s="16">
        <v>0.94878408945342196</v>
      </c>
      <c r="BA9" s="16">
        <v>0.94794699976587005</v>
      </c>
      <c r="BB9" s="16">
        <v>1</v>
      </c>
      <c r="BC9" s="16">
        <v>1</v>
      </c>
      <c r="BD9" s="16">
        <v>1</v>
      </c>
      <c r="BE9" s="16">
        <v>0.88283571605350297</v>
      </c>
      <c r="BF9" s="16"/>
      <c r="BG9" s="16">
        <v>0.96431734212835796</v>
      </c>
      <c r="BH9" s="16">
        <v>0.960741036297172</v>
      </c>
      <c r="BI9" s="16">
        <v>0.976087726889454</v>
      </c>
      <c r="BJ9" s="16">
        <v>1</v>
      </c>
      <c r="BK9" s="16">
        <v>0.95474004065046802</v>
      </c>
      <c r="BL9" s="16">
        <v>1</v>
      </c>
      <c r="BM9" s="16"/>
      <c r="BN9" s="16">
        <v>1</v>
      </c>
      <c r="BO9" s="16">
        <v>0.963643769074635</v>
      </c>
      <c r="BP9" s="16">
        <v>0.90357610926715304</v>
      </c>
      <c r="BQ9" s="16">
        <v>0.95836100465351903</v>
      </c>
      <c r="BR9" s="16">
        <v>0.98536026556307699</v>
      </c>
      <c r="BS9" s="16">
        <v>0.95225155317254095</v>
      </c>
      <c r="BT9" s="16"/>
      <c r="BU9" s="16">
        <v>0.959863658928646</v>
      </c>
      <c r="BV9" s="16">
        <v>0.98034204804714797</v>
      </c>
      <c r="BW9" s="16"/>
      <c r="BX9" s="16">
        <v>0.964873875340579</v>
      </c>
      <c r="BY9" s="16">
        <v>0.96639427410833101</v>
      </c>
      <c r="BZ9" s="16"/>
      <c r="CA9" s="16">
        <v>0.96568056329254603</v>
      </c>
      <c r="CB9" s="16" t="s">
        <v>137</v>
      </c>
    </row>
    <row r="10" spans="2:80" x14ac:dyDescent="0.35">
      <c r="B10" s="24" t="s">
        <v>159</v>
      </c>
      <c r="C10" s="18">
        <v>3.4319436707453597E-2</v>
      </c>
      <c r="D10" s="18">
        <v>4.6052556334446701E-2</v>
      </c>
      <c r="E10" s="18">
        <v>2.35719873959707E-2</v>
      </c>
      <c r="F10" s="18"/>
      <c r="G10" s="18">
        <v>4.0672980457955997E-2</v>
      </c>
      <c r="H10" s="18">
        <v>3.3702140385499298E-2</v>
      </c>
      <c r="I10" s="18">
        <v>3.2540515392178601E-2</v>
      </c>
      <c r="J10" s="18"/>
      <c r="K10" s="18">
        <v>5.0537201113290901E-2</v>
      </c>
      <c r="L10" s="18">
        <v>3.4230325078721403E-2</v>
      </c>
      <c r="M10" s="18">
        <v>4.8339862133827703E-2</v>
      </c>
      <c r="N10" s="18">
        <v>7.1370146795959504E-3</v>
      </c>
      <c r="O10" s="18"/>
      <c r="P10" s="18">
        <v>1.9853285739308699E-2</v>
      </c>
      <c r="Q10" s="18">
        <v>1.71548551270936E-2</v>
      </c>
      <c r="R10" s="18">
        <v>4.46665674639826E-2</v>
      </c>
      <c r="S10" s="18">
        <v>4.4879288372729899E-2</v>
      </c>
      <c r="T10" s="18">
        <v>4.6464725717803197E-2</v>
      </c>
      <c r="U10" s="18">
        <v>3.1026046900718401E-2</v>
      </c>
      <c r="V10" s="18">
        <v>4.3583681282884902E-2</v>
      </c>
      <c r="W10" s="18">
        <v>5.2110584885989603E-2</v>
      </c>
      <c r="X10" s="18">
        <v>2.8255913253218402E-2</v>
      </c>
      <c r="Y10" s="18">
        <v>4.4157432885181203E-2</v>
      </c>
      <c r="Z10" s="18">
        <v>0</v>
      </c>
      <c r="AA10" s="18">
        <v>9.3203621954117494E-2</v>
      </c>
      <c r="AB10" s="18"/>
      <c r="AC10" s="18">
        <v>1.4961630672831201E-2</v>
      </c>
      <c r="AD10" s="18">
        <v>3.03326124707964E-2</v>
      </c>
      <c r="AE10" s="18">
        <v>1.47057749354938E-2</v>
      </c>
      <c r="AF10" s="18">
        <v>3.6666239864718703E-2</v>
      </c>
      <c r="AG10" s="18"/>
      <c r="AH10" s="18">
        <v>2.4184238002592898E-2</v>
      </c>
      <c r="AI10" s="18">
        <v>4.0556627848365903E-2</v>
      </c>
      <c r="AJ10" s="18">
        <v>5.8254517993667397E-2</v>
      </c>
      <c r="AK10" s="18">
        <v>0.10928018786239201</v>
      </c>
      <c r="AL10" s="18"/>
      <c r="AM10" s="18">
        <v>3.4602845858702297E-2</v>
      </c>
      <c r="AN10" s="18">
        <v>3.1880815454624699E-2</v>
      </c>
      <c r="AO10" s="18">
        <v>4.8076558356760599E-2</v>
      </c>
      <c r="AP10" s="18"/>
      <c r="AQ10" s="18">
        <v>2.2383074191482E-2</v>
      </c>
      <c r="AR10" s="18">
        <v>6.4209489147591906E-2</v>
      </c>
      <c r="AS10" s="18">
        <v>2.7270910270754799E-2</v>
      </c>
      <c r="AT10" s="18">
        <v>9.1733806246537694E-2</v>
      </c>
      <c r="AU10" s="18">
        <v>1.94390043314982E-2</v>
      </c>
      <c r="AV10" s="18"/>
      <c r="AW10" s="18">
        <v>2.3594339883536299E-2</v>
      </c>
      <c r="AX10" s="18">
        <v>2.79765656465337E-2</v>
      </c>
      <c r="AY10" s="18">
        <v>2.79765656465337E-2</v>
      </c>
      <c r="AZ10" s="18">
        <v>5.12159105465778E-2</v>
      </c>
      <c r="BA10" s="18">
        <v>5.20530002341296E-2</v>
      </c>
      <c r="BB10" s="18">
        <v>0</v>
      </c>
      <c r="BC10" s="18">
        <v>0</v>
      </c>
      <c r="BD10" s="18">
        <v>0</v>
      </c>
      <c r="BE10" s="18">
        <v>0.117164283946497</v>
      </c>
      <c r="BF10" s="18"/>
      <c r="BG10" s="18">
        <v>3.5682657871642001E-2</v>
      </c>
      <c r="BH10" s="18">
        <v>3.9258963702827797E-2</v>
      </c>
      <c r="BI10" s="18">
        <v>2.3912273110546198E-2</v>
      </c>
      <c r="BJ10" s="18">
        <v>0</v>
      </c>
      <c r="BK10" s="18">
        <v>4.5259959349531399E-2</v>
      </c>
      <c r="BL10" s="18">
        <v>0</v>
      </c>
      <c r="BM10" s="18"/>
      <c r="BN10" s="18">
        <v>0</v>
      </c>
      <c r="BO10" s="18">
        <v>3.6356230925365003E-2</v>
      </c>
      <c r="BP10" s="18">
        <v>9.6423890732847004E-2</v>
      </c>
      <c r="BQ10" s="18">
        <v>4.16389953464808E-2</v>
      </c>
      <c r="BR10" s="18">
        <v>1.46397344369228E-2</v>
      </c>
      <c r="BS10" s="18">
        <v>4.77484468274594E-2</v>
      </c>
      <c r="BT10" s="18"/>
      <c r="BU10" s="18">
        <v>4.0136341071354199E-2</v>
      </c>
      <c r="BV10" s="18">
        <v>1.9657951952851999E-2</v>
      </c>
      <c r="BW10" s="18"/>
      <c r="BX10" s="18">
        <v>3.5126124659420797E-2</v>
      </c>
      <c r="BY10" s="18">
        <v>3.3605725891668603E-2</v>
      </c>
      <c r="BZ10" s="18"/>
      <c r="CA10" s="18">
        <v>3.4319436707453597E-2</v>
      </c>
      <c r="CB10" s="18" t="s">
        <v>137</v>
      </c>
    </row>
    <row r="11" spans="2:80" x14ac:dyDescent="0.35">
      <c r="B11" t="s">
        <v>503</v>
      </c>
    </row>
    <row r="12" spans="2:80" x14ac:dyDescent="0.35">
      <c r="B12" t="s">
        <v>101</v>
      </c>
    </row>
    <row r="13" spans="2:80" x14ac:dyDescent="0.35">
      <c r="B13" t="s">
        <v>102</v>
      </c>
    </row>
    <row r="15" spans="2:80" x14ac:dyDescent="0.35">
      <c r="B15"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CB23"/>
  <sheetViews>
    <sheetView showGridLines="0" topLeftCell="A7" workbookViewId="0">
      <pane xSplit="2" topLeftCell="C1" activePane="topRight" state="frozen"/>
      <selection pane="topRight" activeCell="C13" sqref="C13"/>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467</v>
      </c>
      <c r="D7" s="10">
        <v>224</v>
      </c>
      <c r="E7" s="10">
        <v>243</v>
      </c>
      <c r="F7" s="10"/>
      <c r="G7" s="10">
        <v>87</v>
      </c>
      <c r="H7" s="10">
        <v>144</v>
      </c>
      <c r="I7" s="10">
        <v>236</v>
      </c>
      <c r="J7" s="10"/>
      <c r="K7" s="10">
        <v>150</v>
      </c>
      <c r="L7" s="10">
        <v>130</v>
      </c>
      <c r="M7" s="10">
        <v>63</v>
      </c>
      <c r="N7" s="10">
        <v>123</v>
      </c>
      <c r="O7" s="10"/>
      <c r="P7" s="10">
        <v>53</v>
      </c>
      <c r="Q7" s="10">
        <v>58</v>
      </c>
      <c r="R7" s="10">
        <v>40</v>
      </c>
      <c r="S7" s="10">
        <v>41</v>
      </c>
      <c r="T7" s="10">
        <v>42</v>
      </c>
      <c r="U7" s="10">
        <v>32</v>
      </c>
      <c r="V7" s="10">
        <v>43</v>
      </c>
      <c r="W7" s="10">
        <v>19</v>
      </c>
      <c r="X7" s="10">
        <v>64</v>
      </c>
      <c r="Y7" s="10">
        <v>43</v>
      </c>
      <c r="Z7" s="10">
        <v>23</v>
      </c>
      <c r="AA7" s="10">
        <v>9</v>
      </c>
      <c r="AB7" s="10"/>
      <c r="AC7" s="10">
        <v>136</v>
      </c>
      <c r="AD7" s="10">
        <v>177</v>
      </c>
      <c r="AE7" s="10">
        <v>60</v>
      </c>
      <c r="AF7" s="10">
        <v>59</v>
      </c>
      <c r="AG7" s="10"/>
      <c r="AH7" s="10">
        <v>275</v>
      </c>
      <c r="AI7" s="10">
        <v>120</v>
      </c>
      <c r="AJ7" s="10">
        <v>48</v>
      </c>
      <c r="AK7" s="10">
        <v>8</v>
      </c>
      <c r="AL7" s="10"/>
      <c r="AM7" s="10">
        <v>252</v>
      </c>
      <c r="AN7" s="10">
        <v>175</v>
      </c>
      <c r="AO7" s="10">
        <v>36</v>
      </c>
      <c r="AP7" s="10"/>
      <c r="AQ7" s="10">
        <v>229</v>
      </c>
      <c r="AR7" s="10">
        <v>114</v>
      </c>
      <c r="AS7" s="10">
        <v>33</v>
      </c>
      <c r="AT7" s="10">
        <v>10</v>
      </c>
      <c r="AU7" s="10">
        <v>42</v>
      </c>
      <c r="AV7" s="10"/>
      <c r="AW7" s="10">
        <v>41</v>
      </c>
      <c r="AX7" s="10">
        <v>142</v>
      </c>
      <c r="AY7" s="10">
        <v>142</v>
      </c>
      <c r="AZ7" s="10">
        <v>70</v>
      </c>
      <c r="BA7" s="10">
        <v>57</v>
      </c>
      <c r="BB7" s="10">
        <v>15</v>
      </c>
      <c r="BC7" s="10">
        <v>8</v>
      </c>
      <c r="BD7" s="10">
        <v>31</v>
      </c>
      <c r="BE7" s="10">
        <v>7</v>
      </c>
      <c r="BF7" s="10"/>
      <c r="BG7" s="10">
        <v>274</v>
      </c>
      <c r="BH7" s="10">
        <v>65</v>
      </c>
      <c r="BI7" s="10">
        <v>34</v>
      </c>
      <c r="BJ7" s="10">
        <v>47</v>
      </c>
      <c r="BK7" s="10">
        <v>39</v>
      </c>
      <c r="BL7" s="10">
        <v>7</v>
      </c>
      <c r="BM7" s="10"/>
      <c r="BN7" s="10">
        <v>61</v>
      </c>
      <c r="BO7" s="10">
        <v>161</v>
      </c>
      <c r="BP7" s="10">
        <v>33</v>
      </c>
      <c r="BQ7" s="10">
        <v>113</v>
      </c>
      <c r="BR7" s="10">
        <v>74</v>
      </c>
      <c r="BS7" s="10">
        <v>24</v>
      </c>
      <c r="BT7" s="10"/>
      <c r="BU7" s="10">
        <v>330</v>
      </c>
      <c r="BV7" s="10">
        <v>137</v>
      </c>
      <c r="BW7" s="10"/>
      <c r="BX7" s="10">
        <v>215</v>
      </c>
      <c r="BY7" s="10">
        <v>252</v>
      </c>
      <c r="BZ7" s="10"/>
      <c r="CA7" s="10">
        <v>467</v>
      </c>
      <c r="CB7" s="10" t="s">
        <v>136</v>
      </c>
    </row>
    <row r="8" spans="2:80" ht="30" customHeight="1" x14ac:dyDescent="0.35">
      <c r="B8" s="11" t="s">
        <v>20</v>
      </c>
      <c r="C8" s="11">
        <v>469</v>
      </c>
      <c r="D8" s="11">
        <v>222</v>
      </c>
      <c r="E8" s="11">
        <v>248</v>
      </c>
      <c r="F8" s="11"/>
      <c r="G8" s="11">
        <v>83</v>
      </c>
      <c r="H8" s="11">
        <v>136</v>
      </c>
      <c r="I8" s="11">
        <v>250</v>
      </c>
      <c r="J8" s="11"/>
      <c r="K8" s="11">
        <v>149</v>
      </c>
      <c r="L8" s="11">
        <v>132</v>
      </c>
      <c r="M8" s="11">
        <v>62</v>
      </c>
      <c r="N8" s="11">
        <v>125</v>
      </c>
      <c r="O8" s="11"/>
      <c r="P8" s="11">
        <v>70</v>
      </c>
      <c r="Q8" s="11">
        <v>54</v>
      </c>
      <c r="R8" s="11">
        <v>38</v>
      </c>
      <c r="S8" s="11">
        <v>38</v>
      </c>
      <c r="T8" s="11">
        <v>41</v>
      </c>
      <c r="U8" s="11">
        <v>37</v>
      </c>
      <c r="V8" s="11">
        <v>41</v>
      </c>
      <c r="W8" s="11">
        <v>16</v>
      </c>
      <c r="X8" s="11">
        <v>59</v>
      </c>
      <c r="Y8" s="11">
        <v>42</v>
      </c>
      <c r="Z8" s="11">
        <v>23</v>
      </c>
      <c r="AA8" s="11">
        <v>11</v>
      </c>
      <c r="AB8" s="11"/>
      <c r="AC8" s="11">
        <v>136</v>
      </c>
      <c r="AD8" s="11">
        <v>180</v>
      </c>
      <c r="AE8" s="11">
        <v>59</v>
      </c>
      <c r="AF8" s="11">
        <v>60</v>
      </c>
      <c r="AG8" s="11"/>
      <c r="AH8" s="11">
        <v>279</v>
      </c>
      <c r="AI8" s="11">
        <v>118</v>
      </c>
      <c r="AJ8" s="11">
        <v>49</v>
      </c>
      <c r="AK8" s="11">
        <v>7</v>
      </c>
      <c r="AL8" s="11"/>
      <c r="AM8" s="11">
        <v>257</v>
      </c>
      <c r="AN8" s="11">
        <v>174</v>
      </c>
      <c r="AO8" s="11">
        <v>35</v>
      </c>
      <c r="AP8" s="11"/>
      <c r="AQ8" s="11">
        <v>231</v>
      </c>
      <c r="AR8" s="11">
        <v>112</v>
      </c>
      <c r="AS8" s="11">
        <v>33</v>
      </c>
      <c r="AT8" s="11">
        <v>10</v>
      </c>
      <c r="AU8" s="11">
        <v>43</v>
      </c>
      <c r="AV8" s="11"/>
      <c r="AW8" s="11">
        <v>44</v>
      </c>
      <c r="AX8" s="11">
        <v>149</v>
      </c>
      <c r="AY8" s="11">
        <v>149</v>
      </c>
      <c r="AZ8" s="11">
        <v>68</v>
      </c>
      <c r="BA8" s="11">
        <v>54</v>
      </c>
      <c r="BB8" s="11">
        <v>14</v>
      </c>
      <c r="BC8" s="11">
        <v>8</v>
      </c>
      <c r="BD8" s="11">
        <v>30</v>
      </c>
      <c r="BE8" s="11">
        <v>6</v>
      </c>
      <c r="BF8" s="11"/>
      <c r="BG8" s="11">
        <v>277</v>
      </c>
      <c r="BH8" s="11">
        <v>64</v>
      </c>
      <c r="BI8" s="11">
        <v>35</v>
      </c>
      <c r="BJ8" s="11">
        <v>48</v>
      </c>
      <c r="BK8" s="11">
        <v>38</v>
      </c>
      <c r="BL8" s="11">
        <v>7</v>
      </c>
      <c r="BM8" s="11"/>
      <c r="BN8" s="11">
        <v>68</v>
      </c>
      <c r="BO8" s="11">
        <v>162</v>
      </c>
      <c r="BP8" s="11">
        <v>33</v>
      </c>
      <c r="BQ8" s="11">
        <v>110</v>
      </c>
      <c r="BR8" s="11">
        <v>72</v>
      </c>
      <c r="BS8" s="11">
        <v>23</v>
      </c>
      <c r="BT8" s="11"/>
      <c r="BU8" s="11">
        <v>334</v>
      </c>
      <c r="BV8" s="11">
        <v>135</v>
      </c>
      <c r="BW8" s="11"/>
      <c r="BX8" s="11">
        <v>220</v>
      </c>
      <c r="BY8" s="11">
        <v>249</v>
      </c>
      <c r="BZ8" s="11"/>
      <c r="CA8" s="11">
        <v>469</v>
      </c>
      <c r="CB8" s="11" t="s">
        <v>136</v>
      </c>
    </row>
    <row r="9" spans="2:80" x14ac:dyDescent="0.35">
      <c r="B9" s="17" t="s">
        <v>406</v>
      </c>
      <c r="C9" s="16">
        <v>0.23618713913217401</v>
      </c>
      <c r="D9" s="16">
        <v>0.256497064235293</v>
      </c>
      <c r="E9" s="16">
        <v>0.21801171948412601</v>
      </c>
      <c r="F9" s="16"/>
      <c r="G9" s="16">
        <v>0.19402460039083899</v>
      </c>
      <c r="H9" s="16">
        <v>0.184015478755921</v>
      </c>
      <c r="I9" s="16">
        <v>0.27856114156193001</v>
      </c>
      <c r="J9" s="16"/>
      <c r="K9" s="16">
        <v>0.29042818047118502</v>
      </c>
      <c r="L9" s="16">
        <v>0.212221704826417</v>
      </c>
      <c r="M9" s="16">
        <v>0.16311776550733401</v>
      </c>
      <c r="N9" s="16">
        <v>0.23488442355712899</v>
      </c>
      <c r="O9" s="16"/>
      <c r="P9" s="16">
        <v>0.135439096097731</v>
      </c>
      <c r="Q9" s="16">
        <v>0.27554819048925</v>
      </c>
      <c r="R9" s="16">
        <v>0.27448633697746899</v>
      </c>
      <c r="S9" s="16">
        <v>0.226734107194278</v>
      </c>
      <c r="T9" s="16">
        <v>0.21428899440547</v>
      </c>
      <c r="U9" s="16">
        <v>0.19484396093474801</v>
      </c>
      <c r="V9" s="16">
        <v>0.375264629564315</v>
      </c>
      <c r="W9" s="16">
        <v>0.36859027233862701</v>
      </c>
      <c r="X9" s="16">
        <v>0.23858552605798899</v>
      </c>
      <c r="Y9" s="16">
        <v>0.25782710628872701</v>
      </c>
      <c r="Z9" s="16">
        <v>0.128830386548898</v>
      </c>
      <c r="AA9" s="16">
        <v>0.215930702158459</v>
      </c>
      <c r="AB9" s="16"/>
      <c r="AC9" s="16">
        <v>0.23239680280778299</v>
      </c>
      <c r="AD9" s="16">
        <v>0.22686877693893301</v>
      </c>
      <c r="AE9" s="16">
        <v>0.26302989743907401</v>
      </c>
      <c r="AF9" s="16">
        <v>0.22846295929392699</v>
      </c>
      <c r="AG9" s="16"/>
      <c r="AH9" s="16">
        <v>0.20808017804600301</v>
      </c>
      <c r="AI9" s="16">
        <v>0.317320075941113</v>
      </c>
      <c r="AJ9" s="16">
        <v>0.232279077712125</v>
      </c>
      <c r="AK9" s="16">
        <v>0</v>
      </c>
      <c r="AL9" s="16"/>
      <c r="AM9" s="16">
        <v>0.24756509447476799</v>
      </c>
      <c r="AN9" s="16">
        <v>0.211820440481363</v>
      </c>
      <c r="AO9" s="16">
        <v>0.24039368272299599</v>
      </c>
      <c r="AP9" s="16"/>
      <c r="AQ9" s="16">
        <v>0.27003862255260003</v>
      </c>
      <c r="AR9" s="16">
        <v>0.18999949617505199</v>
      </c>
      <c r="AS9" s="16">
        <v>0.36541682073519</v>
      </c>
      <c r="AT9" s="16">
        <v>0</v>
      </c>
      <c r="AU9" s="16">
        <v>0.159160112600195</v>
      </c>
      <c r="AV9" s="16"/>
      <c r="AW9" s="16">
        <v>0.25787218397627898</v>
      </c>
      <c r="AX9" s="16">
        <v>0.28469290864980701</v>
      </c>
      <c r="AY9" s="16">
        <v>0.28469290864980701</v>
      </c>
      <c r="AZ9" s="16">
        <v>0.239330848138052</v>
      </c>
      <c r="BA9" s="16">
        <v>0.216997377549589</v>
      </c>
      <c r="BB9" s="16">
        <v>0.128715229597933</v>
      </c>
      <c r="BC9" s="16">
        <v>0.35241390488808999</v>
      </c>
      <c r="BD9" s="16">
        <v>0.18622313157055601</v>
      </c>
      <c r="BE9" s="16">
        <v>0</v>
      </c>
      <c r="BF9" s="16"/>
      <c r="BG9" s="16">
        <v>0.25118943799153498</v>
      </c>
      <c r="BH9" s="16">
        <v>0.249514614897176</v>
      </c>
      <c r="BI9" s="16">
        <v>0.11190758587472199</v>
      </c>
      <c r="BJ9" s="16">
        <v>0.22762356970710099</v>
      </c>
      <c r="BK9" s="16">
        <v>0.278273715787825</v>
      </c>
      <c r="BL9" s="16">
        <v>0</v>
      </c>
      <c r="BM9" s="16"/>
      <c r="BN9" s="16">
        <v>0.17390936653404601</v>
      </c>
      <c r="BO9" s="16">
        <v>0.24862897830959499</v>
      </c>
      <c r="BP9" s="16">
        <v>0.30752423699328701</v>
      </c>
      <c r="BQ9" s="16">
        <v>0.210861892446321</v>
      </c>
      <c r="BR9" s="16">
        <v>0.22783730871722699</v>
      </c>
      <c r="BS9" s="16">
        <v>0.38325220950620098</v>
      </c>
      <c r="BT9" s="16"/>
      <c r="BU9" s="16">
        <v>0.26636148674554999</v>
      </c>
      <c r="BV9" s="16">
        <v>0.16172151436952401</v>
      </c>
      <c r="BW9" s="16"/>
      <c r="BX9" s="16">
        <v>0.291398966815619</v>
      </c>
      <c r="BY9" s="16">
        <v>0.18741576061746401</v>
      </c>
      <c r="BZ9" s="16"/>
      <c r="CA9" s="16">
        <v>0.23618713913217401</v>
      </c>
      <c r="CB9" s="16" t="s">
        <v>137</v>
      </c>
    </row>
    <row r="10" spans="2:80" x14ac:dyDescent="0.35">
      <c r="B10" s="17" t="s">
        <v>407</v>
      </c>
      <c r="C10" s="16">
        <v>0.31698606321251599</v>
      </c>
      <c r="D10" s="16">
        <v>0.31812501937036503</v>
      </c>
      <c r="E10" s="16">
        <v>0.31596680755182199</v>
      </c>
      <c r="F10" s="16"/>
      <c r="G10" s="16">
        <v>0.18061889024563299</v>
      </c>
      <c r="H10" s="16">
        <v>0.332004343593925</v>
      </c>
      <c r="I10" s="16">
        <v>0.35382951878406599</v>
      </c>
      <c r="J10" s="16"/>
      <c r="K10" s="16">
        <v>0.34891051127853301</v>
      </c>
      <c r="L10" s="16">
        <v>0.29405485911169599</v>
      </c>
      <c r="M10" s="16">
        <v>0.382906792668256</v>
      </c>
      <c r="N10" s="16">
        <v>0.27279828743589002</v>
      </c>
      <c r="O10" s="16"/>
      <c r="P10" s="16">
        <v>0.35969686755261898</v>
      </c>
      <c r="Q10" s="16">
        <v>0.25546203235037701</v>
      </c>
      <c r="R10" s="16">
        <v>0.38242111925053601</v>
      </c>
      <c r="S10" s="16">
        <v>0.28741571216695</v>
      </c>
      <c r="T10" s="16">
        <v>0.28834918629496498</v>
      </c>
      <c r="U10" s="16">
        <v>0.37444838885223503</v>
      </c>
      <c r="V10" s="16">
        <v>0.25894926173648902</v>
      </c>
      <c r="W10" s="16">
        <v>0.21080206143516</v>
      </c>
      <c r="X10" s="16">
        <v>0.34905918631368898</v>
      </c>
      <c r="Y10" s="16">
        <v>0.20791075401047099</v>
      </c>
      <c r="Z10" s="16">
        <v>0.39686644388127001</v>
      </c>
      <c r="AA10" s="16">
        <v>0.57488818023682497</v>
      </c>
      <c r="AB10" s="16"/>
      <c r="AC10" s="16">
        <v>0.19668889997643499</v>
      </c>
      <c r="AD10" s="16">
        <v>0.37427684144373202</v>
      </c>
      <c r="AE10" s="16">
        <v>0.36085885851467697</v>
      </c>
      <c r="AF10" s="16">
        <v>0.36029765649189399</v>
      </c>
      <c r="AG10" s="16"/>
      <c r="AH10" s="16">
        <v>0.32245402781895899</v>
      </c>
      <c r="AI10" s="16">
        <v>0.29532625088394299</v>
      </c>
      <c r="AJ10" s="16">
        <v>0.32331442238638097</v>
      </c>
      <c r="AK10" s="16">
        <v>0.50292413788761903</v>
      </c>
      <c r="AL10" s="16"/>
      <c r="AM10" s="16">
        <v>0.30750925911660898</v>
      </c>
      <c r="AN10" s="16">
        <v>0.33792009538108703</v>
      </c>
      <c r="AO10" s="16">
        <v>0.28958401213179602</v>
      </c>
      <c r="AP10" s="16"/>
      <c r="AQ10" s="16">
        <v>0.31668675266130297</v>
      </c>
      <c r="AR10" s="16">
        <v>0.289171945500525</v>
      </c>
      <c r="AS10" s="16">
        <v>0.36315054819863801</v>
      </c>
      <c r="AT10" s="16">
        <v>0.52794248290364898</v>
      </c>
      <c r="AU10" s="16">
        <v>0.27022524775984402</v>
      </c>
      <c r="AV10" s="16"/>
      <c r="AW10" s="16">
        <v>0.326269403185594</v>
      </c>
      <c r="AX10" s="16">
        <v>0.34863810418563501</v>
      </c>
      <c r="AY10" s="16">
        <v>0.34863810418563501</v>
      </c>
      <c r="AZ10" s="16">
        <v>0.281562666803095</v>
      </c>
      <c r="BA10" s="16">
        <v>0.36345531845811202</v>
      </c>
      <c r="BB10" s="16">
        <v>0.267729630578731</v>
      </c>
      <c r="BC10" s="16">
        <v>0.26218661053286901</v>
      </c>
      <c r="BD10" s="16">
        <v>0.18477427084026901</v>
      </c>
      <c r="BE10" s="16">
        <v>0.13412616753149001</v>
      </c>
      <c r="BF10" s="16"/>
      <c r="BG10" s="16">
        <v>0.33972477114567401</v>
      </c>
      <c r="BH10" s="16">
        <v>0.298854613020757</v>
      </c>
      <c r="BI10" s="16">
        <v>0.201857033034609</v>
      </c>
      <c r="BJ10" s="16">
        <v>0.29587209215930399</v>
      </c>
      <c r="BK10" s="16">
        <v>0.324739842370797</v>
      </c>
      <c r="BL10" s="16">
        <v>0.29974737544287899</v>
      </c>
      <c r="BM10" s="16"/>
      <c r="BN10" s="16">
        <v>0.28092447258149</v>
      </c>
      <c r="BO10" s="16">
        <v>0.33407975163321202</v>
      </c>
      <c r="BP10" s="16">
        <v>0.215763861113446</v>
      </c>
      <c r="BQ10" s="16">
        <v>0.33325005803578001</v>
      </c>
      <c r="BR10" s="16">
        <v>0.32186850229006803</v>
      </c>
      <c r="BS10" s="16">
        <v>0.36779675312108201</v>
      </c>
      <c r="BT10" s="16"/>
      <c r="BU10" s="16">
        <v>0.31227440700266301</v>
      </c>
      <c r="BV10" s="16">
        <v>0.32861370228624398</v>
      </c>
      <c r="BW10" s="16"/>
      <c r="BX10" s="16">
        <v>0.331424108545535</v>
      </c>
      <c r="BY10" s="16">
        <v>0.30423221311382898</v>
      </c>
      <c r="BZ10" s="16"/>
      <c r="CA10" s="16">
        <v>0.31698606321251599</v>
      </c>
      <c r="CB10" s="16" t="s">
        <v>137</v>
      </c>
    </row>
    <row r="11" spans="2:80" x14ac:dyDescent="0.35">
      <c r="B11" s="17" t="s">
        <v>408</v>
      </c>
      <c r="C11" s="16">
        <v>0.180935509364407</v>
      </c>
      <c r="D11" s="16">
        <v>0.163285196384265</v>
      </c>
      <c r="E11" s="16">
        <v>0.19673083326169699</v>
      </c>
      <c r="F11" s="16"/>
      <c r="G11" s="16">
        <v>0.15193731637513599</v>
      </c>
      <c r="H11" s="16">
        <v>0.20550663579704301</v>
      </c>
      <c r="I11" s="16">
        <v>0.17711252679327699</v>
      </c>
      <c r="J11" s="16"/>
      <c r="K11" s="16">
        <v>0.169711603592095</v>
      </c>
      <c r="L11" s="16">
        <v>0.17560916457371001</v>
      </c>
      <c r="M11" s="16">
        <v>0.24845381331840699</v>
      </c>
      <c r="N11" s="16">
        <v>0.15986022782960699</v>
      </c>
      <c r="O11" s="16"/>
      <c r="P11" s="16">
        <v>0.247670005312318</v>
      </c>
      <c r="Q11" s="16">
        <v>0.174270969464109</v>
      </c>
      <c r="R11" s="16">
        <v>0.17223715177615401</v>
      </c>
      <c r="S11" s="16">
        <v>0.24502648967070101</v>
      </c>
      <c r="T11" s="16">
        <v>0.18816968941171999</v>
      </c>
      <c r="U11" s="16">
        <v>0.156633305769346</v>
      </c>
      <c r="V11" s="16">
        <v>0.115079633588827</v>
      </c>
      <c r="W11" s="16">
        <v>0.266420810740298</v>
      </c>
      <c r="X11" s="16">
        <v>0.13674049899875501</v>
      </c>
      <c r="Y11" s="16">
        <v>0.211367107559331</v>
      </c>
      <c r="Z11" s="16">
        <v>0.132746135439578</v>
      </c>
      <c r="AA11" s="16">
        <v>0</v>
      </c>
      <c r="AB11" s="16"/>
      <c r="AC11" s="16">
        <v>0.180412727448858</v>
      </c>
      <c r="AD11" s="16">
        <v>0.18557869496575799</v>
      </c>
      <c r="AE11" s="16">
        <v>0.15445523000192399</v>
      </c>
      <c r="AF11" s="16">
        <v>0.236306941711725</v>
      </c>
      <c r="AG11" s="16"/>
      <c r="AH11" s="16">
        <v>0.16229080000893101</v>
      </c>
      <c r="AI11" s="16">
        <v>0.197368994649288</v>
      </c>
      <c r="AJ11" s="16">
        <v>0.199802731345432</v>
      </c>
      <c r="AK11" s="16">
        <v>0.377745944124318</v>
      </c>
      <c r="AL11" s="16"/>
      <c r="AM11" s="16">
        <v>0.176945797513896</v>
      </c>
      <c r="AN11" s="16">
        <v>0.19949549382693299</v>
      </c>
      <c r="AO11" s="16">
        <v>0.11284201027908999</v>
      </c>
      <c r="AP11" s="16"/>
      <c r="AQ11" s="16">
        <v>0.200163982185811</v>
      </c>
      <c r="AR11" s="16">
        <v>0.21172225107361201</v>
      </c>
      <c r="AS11" s="16">
        <v>8.39235775010614E-2</v>
      </c>
      <c r="AT11" s="16">
        <v>8.98509155075011E-2</v>
      </c>
      <c r="AU11" s="16">
        <v>0.14153876333702101</v>
      </c>
      <c r="AV11" s="16"/>
      <c r="AW11" s="16">
        <v>0.119878589331367</v>
      </c>
      <c r="AX11" s="16">
        <v>0.201342698757838</v>
      </c>
      <c r="AY11" s="16">
        <v>0.201342698757838</v>
      </c>
      <c r="AZ11" s="16">
        <v>0.16959507815222999</v>
      </c>
      <c r="BA11" s="16">
        <v>0.21506213293769999</v>
      </c>
      <c r="BB11" s="16">
        <v>0.19347128363256</v>
      </c>
      <c r="BC11" s="16">
        <v>0.11264034973231001</v>
      </c>
      <c r="BD11" s="16">
        <v>0.129349687046041</v>
      </c>
      <c r="BE11" s="16">
        <v>0.28692899316225701</v>
      </c>
      <c r="BF11" s="16"/>
      <c r="BG11" s="16">
        <v>0.18300943468820099</v>
      </c>
      <c r="BH11" s="16">
        <v>0.187849803245037</v>
      </c>
      <c r="BI11" s="16">
        <v>0.201371107528417</v>
      </c>
      <c r="BJ11" s="16">
        <v>0.162737773923055</v>
      </c>
      <c r="BK11" s="16">
        <v>0.16407227672917599</v>
      </c>
      <c r="BL11" s="16">
        <v>0.17630577993090299</v>
      </c>
      <c r="BM11" s="16"/>
      <c r="BN11" s="16">
        <v>0.25036890928309802</v>
      </c>
      <c r="BO11" s="16">
        <v>0.168597235989772</v>
      </c>
      <c r="BP11" s="16">
        <v>0.181278357605416</v>
      </c>
      <c r="BQ11" s="16">
        <v>0.203236070992657</v>
      </c>
      <c r="BR11" s="16">
        <v>0.155991261574177</v>
      </c>
      <c r="BS11" s="16">
        <v>4.2653274160452601E-2</v>
      </c>
      <c r="BT11" s="16"/>
      <c r="BU11" s="16">
        <v>0.177798128042683</v>
      </c>
      <c r="BV11" s="16">
        <v>0.18867808140720099</v>
      </c>
      <c r="BW11" s="16"/>
      <c r="BX11" s="16">
        <v>0.15893701743705699</v>
      </c>
      <c r="BY11" s="16">
        <v>0.20036788140419901</v>
      </c>
      <c r="BZ11" s="16"/>
      <c r="CA11" s="16">
        <v>0.180935509364407</v>
      </c>
      <c r="CB11" s="16" t="s">
        <v>137</v>
      </c>
    </row>
    <row r="12" spans="2:80" x14ac:dyDescent="0.35">
      <c r="B12" s="17" t="s">
        <v>409</v>
      </c>
      <c r="C12" s="16">
        <v>0.14298078987108701</v>
      </c>
      <c r="D12" s="16">
        <v>0.14276729618864201</v>
      </c>
      <c r="E12" s="16">
        <v>0.14317184607887401</v>
      </c>
      <c r="F12" s="16"/>
      <c r="G12" s="16">
        <v>0.25254789254890297</v>
      </c>
      <c r="H12" s="16">
        <v>0.140434150177731</v>
      </c>
      <c r="I12" s="16">
        <v>0.108186588488876</v>
      </c>
      <c r="J12" s="16"/>
      <c r="K12" s="16">
        <v>0.119803076789524</v>
      </c>
      <c r="L12" s="16">
        <v>0.15452252644422901</v>
      </c>
      <c r="M12" s="16">
        <v>0.122839087044151</v>
      </c>
      <c r="N12" s="16">
        <v>0.16965616604764799</v>
      </c>
      <c r="O12" s="16"/>
      <c r="P12" s="16">
        <v>7.1314122083820597E-2</v>
      </c>
      <c r="Q12" s="16">
        <v>0.176576042522123</v>
      </c>
      <c r="R12" s="16">
        <v>0.14757912576894799</v>
      </c>
      <c r="S12" s="16">
        <v>0.192144945543201</v>
      </c>
      <c r="T12" s="16">
        <v>0.213710688205658</v>
      </c>
      <c r="U12" s="16">
        <v>0.117562329982997</v>
      </c>
      <c r="V12" s="16">
        <v>0.119598712315699</v>
      </c>
      <c r="W12" s="16">
        <v>5.1373749171931098E-2</v>
      </c>
      <c r="X12" s="16">
        <v>0.121347326154468</v>
      </c>
      <c r="Y12" s="16">
        <v>0.18437747427741299</v>
      </c>
      <c r="Z12" s="16">
        <v>0.21426986166399001</v>
      </c>
      <c r="AA12" s="16">
        <v>0.102914669641007</v>
      </c>
      <c r="AB12" s="16"/>
      <c r="AC12" s="16">
        <v>0.160112288800076</v>
      </c>
      <c r="AD12" s="16">
        <v>0.13580725133471599</v>
      </c>
      <c r="AE12" s="16">
        <v>0.174177834529405</v>
      </c>
      <c r="AF12" s="16">
        <v>8.1936100225160596E-2</v>
      </c>
      <c r="AG12" s="16"/>
      <c r="AH12" s="16">
        <v>0.16360081804216101</v>
      </c>
      <c r="AI12" s="16">
        <v>9.8028313521053498E-2</v>
      </c>
      <c r="AJ12" s="16">
        <v>0.20244522462405701</v>
      </c>
      <c r="AK12" s="16">
        <v>0</v>
      </c>
      <c r="AL12" s="16"/>
      <c r="AM12" s="16">
        <v>0.136181365891267</v>
      </c>
      <c r="AN12" s="16">
        <v>0.15334279013193899</v>
      </c>
      <c r="AO12" s="16">
        <v>0.15794050635086801</v>
      </c>
      <c r="AP12" s="16"/>
      <c r="AQ12" s="16">
        <v>0.12918756815438401</v>
      </c>
      <c r="AR12" s="16">
        <v>0.16674620098352499</v>
      </c>
      <c r="AS12" s="16">
        <v>9.3595393721368103E-2</v>
      </c>
      <c r="AT12" s="16">
        <v>0.188385094106511</v>
      </c>
      <c r="AU12" s="16">
        <v>0.179207374872875</v>
      </c>
      <c r="AV12" s="16"/>
      <c r="AW12" s="16">
        <v>0.15928906851272501</v>
      </c>
      <c r="AX12" s="16">
        <v>9.3685435195556901E-2</v>
      </c>
      <c r="AY12" s="16">
        <v>9.3685435195556901E-2</v>
      </c>
      <c r="AZ12" s="16">
        <v>0.214579704975524</v>
      </c>
      <c r="BA12" s="16">
        <v>3.3259770022650598E-2</v>
      </c>
      <c r="BB12" s="16">
        <v>0.25424952543771601</v>
      </c>
      <c r="BC12" s="16">
        <v>0.27275913484672998</v>
      </c>
      <c r="BD12" s="16">
        <v>0.28622228303211</v>
      </c>
      <c r="BE12" s="16">
        <v>0.29375526940874103</v>
      </c>
      <c r="BF12" s="16"/>
      <c r="BG12" s="16">
        <v>0.12524258596381699</v>
      </c>
      <c r="BH12" s="16">
        <v>0.16256579542605201</v>
      </c>
      <c r="BI12" s="16">
        <v>0.20479549859304999</v>
      </c>
      <c r="BJ12" s="16">
        <v>0.19361819652537299</v>
      </c>
      <c r="BK12" s="16">
        <v>7.43454129712742E-2</v>
      </c>
      <c r="BL12" s="16">
        <v>0.26774845824178201</v>
      </c>
      <c r="BM12" s="16"/>
      <c r="BN12" s="16">
        <v>0.11777419840713001</v>
      </c>
      <c r="BO12" s="16">
        <v>0.12839640960500401</v>
      </c>
      <c r="BP12" s="16">
        <v>0.21189208899907699</v>
      </c>
      <c r="BQ12" s="16">
        <v>0.143620100306008</v>
      </c>
      <c r="BR12" s="16">
        <v>0.18756225922077999</v>
      </c>
      <c r="BS12" s="16">
        <v>8.4893391386824196E-2</v>
      </c>
      <c r="BT12" s="16"/>
      <c r="BU12" s="16">
        <v>0.133979972211621</v>
      </c>
      <c r="BV12" s="16">
        <v>0.165193416270661</v>
      </c>
      <c r="BW12" s="16"/>
      <c r="BX12" s="16">
        <v>0.13612705405950401</v>
      </c>
      <c r="BY12" s="16">
        <v>0.14903503870745999</v>
      </c>
      <c r="BZ12" s="16"/>
      <c r="CA12" s="16">
        <v>0.14298078987108701</v>
      </c>
      <c r="CB12" s="16" t="s">
        <v>137</v>
      </c>
    </row>
    <row r="13" spans="2:80" x14ac:dyDescent="0.35">
      <c r="B13" s="17" t="s">
        <v>410</v>
      </c>
      <c r="C13" s="16">
        <v>6.4833419386604405E-2</v>
      </c>
      <c r="D13" s="16">
        <v>7.4585642725541301E-2</v>
      </c>
      <c r="E13" s="16">
        <v>5.61061222258952E-2</v>
      </c>
      <c r="F13" s="16"/>
      <c r="G13" s="16">
        <v>0.113619328819776</v>
      </c>
      <c r="H13" s="16">
        <v>8.3877071997524699E-2</v>
      </c>
      <c r="I13" s="16">
        <v>3.8337628707564499E-2</v>
      </c>
      <c r="J13" s="16"/>
      <c r="K13" s="16">
        <v>3.82901915923489E-2</v>
      </c>
      <c r="L13" s="16">
        <v>6.1799452052392997E-2</v>
      </c>
      <c r="M13" s="16">
        <v>6.85032321845951E-2</v>
      </c>
      <c r="N13" s="16">
        <v>9.84692407013249E-2</v>
      </c>
      <c r="O13" s="16"/>
      <c r="P13" s="16">
        <v>9.2742427650195206E-2</v>
      </c>
      <c r="Q13" s="16">
        <v>5.0399765853170998E-2</v>
      </c>
      <c r="R13" s="16">
        <v>2.32762662268928E-2</v>
      </c>
      <c r="S13" s="16">
        <v>0</v>
      </c>
      <c r="T13" s="16">
        <v>7.0836169301993601E-2</v>
      </c>
      <c r="U13" s="16">
        <v>9.3232139125560304E-2</v>
      </c>
      <c r="V13" s="16">
        <v>6.5519626762578706E-2</v>
      </c>
      <c r="W13" s="16">
        <v>5.1373749171931098E-2</v>
      </c>
      <c r="X13" s="16">
        <v>6.0709012568314701E-2</v>
      </c>
      <c r="Y13" s="16">
        <v>6.8844643662288305E-2</v>
      </c>
      <c r="Z13" s="16">
        <v>0.127287172466265</v>
      </c>
      <c r="AA13" s="16">
        <v>0.106266447963708</v>
      </c>
      <c r="AB13" s="16"/>
      <c r="AC13" s="16">
        <v>0.13565212659173401</v>
      </c>
      <c r="AD13" s="16">
        <v>3.4279248692036399E-2</v>
      </c>
      <c r="AE13" s="16">
        <v>3.24286924635925E-2</v>
      </c>
      <c r="AF13" s="16">
        <v>6.4792306071999595E-2</v>
      </c>
      <c r="AG13" s="16"/>
      <c r="AH13" s="16">
        <v>7.4350339548978295E-2</v>
      </c>
      <c r="AI13" s="16">
        <v>5.5834699171778003E-2</v>
      </c>
      <c r="AJ13" s="16">
        <v>2.4455285094019098E-2</v>
      </c>
      <c r="AK13" s="16">
        <v>0.119329917988063</v>
      </c>
      <c r="AL13" s="16"/>
      <c r="AM13" s="16">
        <v>8.4564341581814598E-2</v>
      </c>
      <c r="AN13" s="16">
        <v>3.87974479061289E-2</v>
      </c>
      <c r="AO13" s="16">
        <v>5.6650520527609001E-2</v>
      </c>
      <c r="AP13" s="16"/>
      <c r="AQ13" s="16">
        <v>6.3482593365434506E-2</v>
      </c>
      <c r="AR13" s="16">
        <v>7.98715958075331E-2</v>
      </c>
      <c r="AS13" s="16">
        <v>2.6819297934558801E-2</v>
      </c>
      <c r="AT13" s="16">
        <v>9.6430683654686405E-2</v>
      </c>
      <c r="AU13" s="16">
        <v>5.0287617865965598E-2</v>
      </c>
      <c r="AV13" s="16"/>
      <c r="AW13" s="16">
        <v>8.2795550977815602E-2</v>
      </c>
      <c r="AX13" s="16">
        <v>2.67411508863101E-2</v>
      </c>
      <c r="AY13" s="16">
        <v>2.67411508863101E-2</v>
      </c>
      <c r="AZ13" s="16">
        <v>4.4181414081752399E-2</v>
      </c>
      <c r="BA13" s="16">
        <v>0.122402078704271</v>
      </c>
      <c r="BB13" s="16">
        <v>0</v>
      </c>
      <c r="BC13" s="16">
        <v>0</v>
      </c>
      <c r="BD13" s="16">
        <v>0.173286591628557</v>
      </c>
      <c r="BE13" s="16">
        <v>0.142504977625838</v>
      </c>
      <c r="BF13" s="16"/>
      <c r="BG13" s="16">
        <v>5.0039135467804703E-2</v>
      </c>
      <c r="BH13" s="16">
        <v>2.8684506314529599E-2</v>
      </c>
      <c r="BI13" s="16">
        <v>0.244822436720431</v>
      </c>
      <c r="BJ13" s="16">
        <v>4.5486012073272401E-2</v>
      </c>
      <c r="BK13" s="16">
        <v>8.3788802935696197E-2</v>
      </c>
      <c r="BL13" s="16">
        <v>0.12614598026933099</v>
      </c>
      <c r="BM13" s="16"/>
      <c r="BN13" s="16">
        <v>0.12869698056671899</v>
      </c>
      <c r="BO13" s="16">
        <v>5.2065600814651003E-2</v>
      </c>
      <c r="BP13" s="16">
        <v>5.5073457980475901E-2</v>
      </c>
      <c r="BQ13" s="16">
        <v>3.5950686368649801E-2</v>
      </c>
      <c r="BR13" s="16">
        <v>6.4291379923314601E-2</v>
      </c>
      <c r="BS13" s="16">
        <v>0.12140437182544001</v>
      </c>
      <c r="BT13" s="16"/>
      <c r="BU13" s="16">
        <v>6.6505270561758201E-2</v>
      </c>
      <c r="BV13" s="16">
        <v>6.0707549165211101E-2</v>
      </c>
      <c r="BW13" s="16"/>
      <c r="BX13" s="16">
        <v>4.6964352747274903E-2</v>
      </c>
      <c r="BY13" s="16">
        <v>8.0618062810619007E-2</v>
      </c>
      <c r="BZ13" s="16"/>
      <c r="CA13" s="16">
        <v>6.4833419386604405E-2</v>
      </c>
      <c r="CB13" s="16" t="s">
        <v>137</v>
      </c>
    </row>
    <row r="14" spans="2:80" ht="43.5" x14ac:dyDescent="0.35">
      <c r="B14" s="17" t="s">
        <v>411</v>
      </c>
      <c r="C14" s="16">
        <v>5.4238089767871499E-2</v>
      </c>
      <c r="D14" s="16">
        <v>4.0684185255690203E-2</v>
      </c>
      <c r="E14" s="16">
        <v>6.6367524077830406E-2</v>
      </c>
      <c r="F14" s="16"/>
      <c r="G14" s="16">
        <v>0.107251971619713</v>
      </c>
      <c r="H14" s="16">
        <v>4.0958689096915503E-2</v>
      </c>
      <c r="I14" s="16">
        <v>4.3972595664286303E-2</v>
      </c>
      <c r="J14" s="16"/>
      <c r="K14" s="16">
        <v>3.2856436276315598E-2</v>
      </c>
      <c r="L14" s="16">
        <v>9.4981496930116205E-2</v>
      </c>
      <c r="M14" s="16">
        <v>1.41793092772567E-2</v>
      </c>
      <c r="N14" s="16">
        <v>5.7103133499676099E-2</v>
      </c>
      <c r="O14" s="16"/>
      <c r="P14" s="16">
        <v>9.3137481303316699E-2</v>
      </c>
      <c r="Q14" s="16">
        <v>3.4088977776288498E-2</v>
      </c>
      <c r="R14" s="16">
        <v>0</v>
      </c>
      <c r="S14" s="16">
        <v>4.8678745424870898E-2</v>
      </c>
      <c r="T14" s="16">
        <v>2.4645272380193501E-2</v>
      </c>
      <c r="U14" s="16">
        <v>6.32798753351137E-2</v>
      </c>
      <c r="V14" s="16">
        <v>6.5588136032092195E-2</v>
      </c>
      <c r="W14" s="16">
        <v>5.1439357142051702E-2</v>
      </c>
      <c r="X14" s="16">
        <v>9.3558449906784996E-2</v>
      </c>
      <c r="Y14" s="16">
        <v>6.9672914201770506E-2</v>
      </c>
      <c r="Z14" s="16">
        <v>0</v>
      </c>
      <c r="AA14" s="16">
        <v>0</v>
      </c>
      <c r="AB14" s="16"/>
      <c r="AC14" s="16">
        <v>8.8116804840841806E-2</v>
      </c>
      <c r="AD14" s="16">
        <v>4.3189186624823801E-2</v>
      </c>
      <c r="AE14" s="16">
        <v>1.50494870513278E-2</v>
      </c>
      <c r="AF14" s="16">
        <v>2.8204036205293801E-2</v>
      </c>
      <c r="AG14" s="16"/>
      <c r="AH14" s="16">
        <v>6.2769329426917306E-2</v>
      </c>
      <c r="AI14" s="16">
        <v>3.6121665832825001E-2</v>
      </c>
      <c r="AJ14" s="16">
        <v>1.7703258837985299E-2</v>
      </c>
      <c r="AK14" s="16">
        <v>0</v>
      </c>
      <c r="AL14" s="16"/>
      <c r="AM14" s="16">
        <v>4.7234141421644997E-2</v>
      </c>
      <c r="AN14" s="16">
        <v>5.3453056660961097E-2</v>
      </c>
      <c r="AO14" s="16">
        <v>0.116484305561825</v>
      </c>
      <c r="AP14" s="16"/>
      <c r="AQ14" s="16">
        <v>2.0440481080468E-2</v>
      </c>
      <c r="AR14" s="16">
        <v>5.4497160664682701E-2</v>
      </c>
      <c r="AS14" s="16">
        <v>6.7094361909183595E-2</v>
      </c>
      <c r="AT14" s="16">
        <v>9.73908238276531E-2</v>
      </c>
      <c r="AU14" s="16">
        <v>0.17863471905582301</v>
      </c>
      <c r="AV14" s="16"/>
      <c r="AW14" s="16">
        <v>5.3895204016219202E-2</v>
      </c>
      <c r="AX14" s="16">
        <v>4.48997023248532E-2</v>
      </c>
      <c r="AY14" s="16">
        <v>4.48997023248532E-2</v>
      </c>
      <c r="AZ14" s="16">
        <v>5.0750287849346903E-2</v>
      </c>
      <c r="BA14" s="16">
        <v>3.1976993877051003E-2</v>
      </c>
      <c r="BB14" s="16">
        <v>0.155834330753061</v>
      </c>
      <c r="BC14" s="16">
        <v>0</v>
      </c>
      <c r="BD14" s="16">
        <v>4.0144035882467503E-2</v>
      </c>
      <c r="BE14" s="16">
        <v>0.14268459227167299</v>
      </c>
      <c r="BF14" s="16"/>
      <c r="BG14" s="16">
        <v>4.75457561132459E-2</v>
      </c>
      <c r="BH14" s="16">
        <v>7.2530667096448606E-2</v>
      </c>
      <c r="BI14" s="16">
        <v>3.5246338248770902E-2</v>
      </c>
      <c r="BJ14" s="16">
        <v>7.4662355611895506E-2</v>
      </c>
      <c r="BK14" s="16">
        <v>5.1074218878571803E-2</v>
      </c>
      <c r="BL14" s="16">
        <v>0.13005240611510499</v>
      </c>
      <c r="BM14" s="16"/>
      <c r="BN14" s="16">
        <v>4.8326072627516703E-2</v>
      </c>
      <c r="BO14" s="16">
        <v>6.2682677631199904E-2</v>
      </c>
      <c r="BP14" s="16">
        <v>2.84679973082974E-2</v>
      </c>
      <c r="BQ14" s="16">
        <v>6.4874576683390001E-2</v>
      </c>
      <c r="BR14" s="16">
        <v>4.2449288274433297E-2</v>
      </c>
      <c r="BS14" s="16">
        <v>0</v>
      </c>
      <c r="BT14" s="16"/>
      <c r="BU14" s="16">
        <v>4.3080735435724299E-2</v>
      </c>
      <c r="BV14" s="16">
        <v>8.1772715261258705E-2</v>
      </c>
      <c r="BW14" s="16"/>
      <c r="BX14" s="16">
        <v>3.5148500395009503E-2</v>
      </c>
      <c r="BY14" s="16">
        <v>7.1100882181342001E-2</v>
      </c>
      <c r="BZ14" s="16"/>
      <c r="CA14" s="16">
        <v>5.4238089767871499E-2</v>
      </c>
      <c r="CB14" s="16" t="s">
        <v>137</v>
      </c>
    </row>
    <row r="15" spans="2:80" x14ac:dyDescent="0.35">
      <c r="B15" s="17" t="s">
        <v>412</v>
      </c>
      <c r="C15" s="16">
        <v>3.83898926533937E-3</v>
      </c>
      <c r="D15" s="16">
        <v>4.0555958402034896E-3</v>
      </c>
      <c r="E15" s="16">
        <v>3.6451473197539898E-3</v>
      </c>
      <c r="F15" s="16"/>
      <c r="G15" s="16">
        <v>0</v>
      </c>
      <c r="H15" s="16">
        <v>1.32036305809394E-2</v>
      </c>
      <c r="I15" s="16">
        <v>0</v>
      </c>
      <c r="J15" s="16"/>
      <c r="K15" s="16">
        <v>0</v>
      </c>
      <c r="L15" s="16">
        <v>6.81079606143924E-3</v>
      </c>
      <c r="M15" s="16">
        <v>0</v>
      </c>
      <c r="N15" s="16">
        <v>7.2285209287249498E-3</v>
      </c>
      <c r="O15" s="16"/>
      <c r="P15" s="16">
        <v>0</v>
      </c>
      <c r="Q15" s="16">
        <v>3.3654021544681903E-2</v>
      </c>
      <c r="R15" s="16">
        <v>0</v>
      </c>
      <c r="S15" s="16">
        <v>0</v>
      </c>
      <c r="T15" s="16">
        <v>0</v>
      </c>
      <c r="U15" s="16">
        <v>0</v>
      </c>
      <c r="V15" s="16">
        <v>0</v>
      </c>
      <c r="W15" s="16">
        <v>0</v>
      </c>
      <c r="X15" s="16">
        <v>0</v>
      </c>
      <c r="Y15" s="16">
        <v>0</v>
      </c>
      <c r="Z15" s="16">
        <v>0</v>
      </c>
      <c r="AA15" s="16">
        <v>0</v>
      </c>
      <c r="AB15" s="16"/>
      <c r="AC15" s="16">
        <v>6.6203495342738302E-3</v>
      </c>
      <c r="AD15" s="16">
        <v>0</v>
      </c>
      <c r="AE15" s="16">
        <v>0</v>
      </c>
      <c r="AF15" s="16">
        <v>0</v>
      </c>
      <c r="AG15" s="16"/>
      <c r="AH15" s="16">
        <v>6.4545071080510498E-3</v>
      </c>
      <c r="AI15" s="16">
        <v>0</v>
      </c>
      <c r="AJ15" s="16">
        <v>0</v>
      </c>
      <c r="AK15" s="16">
        <v>0</v>
      </c>
      <c r="AL15" s="16"/>
      <c r="AM15" s="16">
        <v>0</v>
      </c>
      <c r="AN15" s="16">
        <v>5.1706756115877297E-3</v>
      </c>
      <c r="AO15" s="16">
        <v>2.6104962425816999E-2</v>
      </c>
      <c r="AP15" s="16"/>
      <c r="AQ15" s="16">
        <v>0</v>
      </c>
      <c r="AR15" s="16">
        <v>7.9913497950709206E-3</v>
      </c>
      <c r="AS15" s="16">
        <v>0</v>
      </c>
      <c r="AT15" s="16">
        <v>0</v>
      </c>
      <c r="AU15" s="16">
        <v>2.0946164508277802E-2</v>
      </c>
      <c r="AV15" s="16"/>
      <c r="AW15" s="16">
        <v>0</v>
      </c>
      <c r="AX15" s="16">
        <v>0</v>
      </c>
      <c r="AY15" s="16">
        <v>0</v>
      </c>
      <c r="AZ15" s="16">
        <v>0</v>
      </c>
      <c r="BA15" s="16">
        <v>1.6846328450626301E-2</v>
      </c>
      <c r="BB15" s="16">
        <v>0</v>
      </c>
      <c r="BC15" s="16">
        <v>0</v>
      </c>
      <c r="BD15" s="16">
        <v>0</v>
      </c>
      <c r="BE15" s="16">
        <v>0</v>
      </c>
      <c r="BF15" s="16"/>
      <c r="BG15" s="16">
        <v>3.24887862972201E-3</v>
      </c>
      <c r="BH15" s="16">
        <v>0</v>
      </c>
      <c r="BI15" s="16">
        <v>0</v>
      </c>
      <c r="BJ15" s="16">
        <v>0</v>
      </c>
      <c r="BK15" s="16">
        <v>2.3705730326659201E-2</v>
      </c>
      <c r="BL15" s="16">
        <v>0</v>
      </c>
      <c r="BM15" s="16"/>
      <c r="BN15" s="16">
        <v>0</v>
      </c>
      <c r="BO15" s="16">
        <v>5.5493460165665504E-3</v>
      </c>
      <c r="BP15" s="16">
        <v>0</v>
      </c>
      <c r="BQ15" s="16">
        <v>8.2066151671948608E-3</v>
      </c>
      <c r="BR15" s="16">
        <v>0</v>
      </c>
      <c r="BS15" s="16">
        <v>0</v>
      </c>
      <c r="BT15" s="16"/>
      <c r="BU15" s="16">
        <v>0</v>
      </c>
      <c r="BV15" s="16">
        <v>1.3313021239899E-2</v>
      </c>
      <c r="BW15" s="16"/>
      <c r="BX15" s="16">
        <v>0</v>
      </c>
      <c r="BY15" s="16">
        <v>7.2301611650864199E-3</v>
      </c>
      <c r="BZ15" s="16"/>
      <c r="CA15" s="16">
        <v>3.83898926533937E-3</v>
      </c>
      <c r="CB15" s="16" t="s">
        <v>137</v>
      </c>
    </row>
    <row r="16" spans="2:80" x14ac:dyDescent="0.35">
      <c r="B16" s="17" t="s">
        <v>413</v>
      </c>
      <c r="C16" s="19">
        <v>0.55317320234469103</v>
      </c>
      <c r="D16" s="19">
        <v>0.57462208360565803</v>
      </c>
      <c r="E16" s="19">
        <v>0.53397852703594895</v>
      </c>
      <c r="F16" s="19"/>
      <c r="G16" s="19">
        <v>0.37464349063647201</v>
      </c>
      <c r="H16" s="19">
        <v>0.516019822349846</v>
      </c>
      <c r="I16" s="19">
        <v>0.632390660345996</v>
      </c>
      <c r="J16" s="19"/>
      <c r="K16" s="19">
        <v>0.63933869174971703</v>
      </c>
      <c r="L16" s="19">
        <v>0.50627656393811304</v>
      </c>
      <c r="M16" s="19">
        <v>0.54602455817559103</v>
      </c>
      <c r="N16" s="19">
        <v>0.50768271099301898</v>
      </c>
      <c r="O16" s="19"/>
      <c r="P16" s="19">
        <v>0.49513596365035001</v>
      </c>
      <c r="Q16" s="19">
        <v>0.53101022283962696</v>
      </c>
      <c r="R16" s="19">
        <v>0.65690745622800495</v>
      </c>
      <c r="S16" s="19">
        <v>0.51414981936122695</v>
      </c>
      <c r="T16" s="19">
        <v>0.50263818070043498</v>
      </c>
      <c r="U16" s="19">
        <v>0.56929234978698295</v>
      </c>
      <c r="V16" s="19">
        <v>0.63421389130080297</v>
      </c>
      <c r="W16" s="19">
        <v>0.57939233377378796</v>
      </c>
      <c r="X16" s="19">
        <v>0.58764471237167704</v>
      </c>
      <c r="Y16" s="19">
        <v>0.465737860299198</v>
      </c>
      <c r="Z16" s="19">
        <v>0.52569683043016802</v>
      </c>
      <c r="AA16" s="19">
        <v>0.79081888239528397</v>
      </c>
      <c r="AB16" s="19"/>
      <c r="AC16" s="19">
        <v>0.42908570278421698</v>
      </c>
      <c r="AD16" s="19">
        <v>0.601145618382666</v>
      </c>
      <c r="AE16" s="19">
        <v>0.62388875595375104</v>
      </c>
      <c r="AF16" s="19">
        <v>0.58876061578582095</v>
      </c>
      <c r="AG16" s="19"/>
      <c r="AH16" s="19">
        <v>0.53053420586496203</v>
      </c>
      <c r="AI16" s="19">
        <v>0.61264632682505604</v>
      </c>
      <c r="AJ16" s="19">
        <v>0.55559350009850605</v>
      </c>
      <c r="AK16" s="19">
        <v>0.50292413788761903</v>
      </c>
      <c r="AL16" s="19"/>
      <c r="AM16" s="19">
        <v>0.55507435359137702</v>
      </c>
      <c r="AN16" s="19">
        <v>0.54974053586245097</v>
      </c>
      <c r="AO16" s="19">
        <v>0.52997769485479196</v>
      </c>
      <c r="AP16" s="19"/>
      <c r="AQ16" s="19">
        <v>0.586725375213903</v>
      </c>
      <c r="AR16" s="19">
        <v>0.47917144167557701</v>
      </c>
      <c r="AS16" s="19">
        <v>0.72856736893382801</v>
      </c>
      <c r="AT16" s="19">
        <v>0.52794248290364898</v>
      </c>
      <c r="AU16" s="19">
        <v>0.42938536036003799</v>
      </c>
      <c r="AV16" s="19"/>
      <c r="AW16" s="19">
        <v>0.58414158716187303</v>
      </c>
      <c r="AX16" s="19">
        <v>0.63333101283544202</v>
      </c>
      <c r="AY16" s="19">
        <v>0.63333101283544202</v>
      </c>
      <c r="AZ16" s="19">
        <v>0.520893514941146</v>
      </c>
      <c r="BA16" s="19">
        <v>0.580452696007701</v>
      </c>
      <c r="BB16" s="19">
        <v>0.39644486017666403</v>
      </c>
      <c r="BC16" s="19">
        <v>0.61460051542095995</v>
      </c>
      <c r="BD16" s="19">
        <v>0.37099740241082502</v>
      </c>
      <c r="BE16" s="19">
        <v>0.13412616753149001</v>
      </c>
      <c r="BF16" s="19"/>
      <c r="BG16" s="19">
        <v>0.59091420913720905</v>
      </c>
      <c r="BH16" s="19">
        <v>0.54836922791793297</v>
      </c>
      <c r="BI16" s="19">
        <v>0.31376461890933099</v>
      </c>
      <c r="BJ16" s="19">
        <v>0.52349566186640495</v>
      </c>
      <c r="BK16" s="19">
        <v>0.60301355815862201</v>
      </c>
      <c r="BL16" s="19">
        <v>0.29974737544287899</v>
      </c>
      <c r="BM16" s="19"/>
      <c r="BN16" s="19">
        <v>0.45483383911553599</v>
      </c>
      <c r="BO16" s="19">
        <v>0.58270872994280698</v>
      </c>
      <c r="BP16" s="19">
        <v>0.52328809810673405</v>
      </c>
      <c r="BQ16" s="19">
        <v>0.54411195048210004</v>
      </c>
      <c r="BR16" s="19">
        <v>0.54970581100729399</v>
      </c>
      <c r="BS16" s="19">
        <v>0.75104896262728305</v>
      </c>
      <c r="BT16" s="19"/>
      <c r="BU16" s="19">
        <v>0.578635893748214</v>
      </c>
      <c r="BV16" s="19">
        <v>0.49033521665576901</v>
      </c>
      <c r="BW16" s="19"/>
      <c r="BX16" s="19">
        <v>0.622823075361154</v>
      </c>
      <c r="BY16" s="19">
        <v>0.49164797373129399</v>
      </c>
      <c r="BZ16" s="19"/>
      <c r="CA16" s="19">
        <v>0.55317320234469103</v>
      </c>
      <c r="CB16" s="19" t="s">
        <v>137</v>
      </c>
    </row>
    <row r="17" spans="2:80" x14ac:dyDescent="0.35">
      <c r="B17" s="17" t="s">
        <v>414</v>
      </c>
      <c r="C17" s="19">
        <v>0.20781420925769101</v>
      </c>
      <c r="D17" s="19">
        <v>0.217352938914183</v>
      </c>
      <c r="E17" s="19">
        <v>0.19927796830476999</v>
      </c>
      <c r="F17" s="19"/>
      <c r="G17" s="19">
        <v>0.36616722136867902</v>
      </c>
      <c r="H17" s="19">
        <v>0.22431122217525601</v>
      </c>
      <c r="I17" s="19">
        <v>0.14652421719644099</v>
      </c>
      <c r="J17" s="19"/>
      <c r="K17" s="19">
        <v>0.15809326838187299</v>
      </c>
      <c r="L17" s="19">
        <v>0.21632197849662199</v>
      </c>
      <c r="M17" s="19">
        <v>0.19134231922874601</v>
      </c>
      <c r="N17" s="19">
        <v>0.26812540674897301</v>
      </c>
      <c r="O17" s="19"/>
      <c r="P17" s="19">
        <v>0.16405654973401601</v>
      </c>
      <c r="Q17" s="19">
        <v>0.22697580837529399</v>
      </c>
      <c r="R17" s="19">
        <v>0.17085539199584099</v>
      </c>
      <c r="S17" s="19">
        <v>0.192144945543201</v>
      </c>
      <c r="T17" s="19">
        <v>0.28454685750765102</v>
      </c>
      <c r="U17" s="19">
        <v>0.21079446910855801</v>
      </c>
      <c r="V17" s="19">
        <v>0.18511833907827699</v>
      </c>
      <c r="W17" s="19">
        <v>0.102747498343862</v>
      </c>
      <c r="X17" s="19">
        <v>0.18205633872278301</v>
      </c>
      <c r="Y17" s="19">
        <v>0.25322211793970101</v>
      </c>
      <c r="Z17" s="19">
        <v>0.34155703413025401</v>
      </c>
      <c r="AA17" s="19">
        <v>0.209181117604716</v>
      </c>
      <c r="AB17" s="19"/>
      <c r="AC17" s="19">
        <v>0.29576441539180998</v>
      </c>
      <c r="AD17" s="19">
        <v>0.17008650002675299</v>
      </c>
      <c r="AE17" s="19">
        <v>0.206606526992997</v>
      </c>
      <c r="AF17" s="19">
        <v>0.14672840629716</v>
      </c>
      <c r="AG17" s="19"/>
      <c r="AH17" s="19">
        <v>0.237951157591139</v>
      </c>
      <c r="AI17" s="19">
        <v>0.15386301269283201</v>
      </c>
      <c r="AJ17" s="19">
        <v>0.22690050971807599</v>
      </c>
      <c r="AK17" s="19">
        <v>0.119329917988063</v>
      </c>
      <c r="AL17" s="19"/>
      <c r="AM17" s="19">
        <v>0.220745707473081</v>
      </c>
      <c r="AN17" s="19">
        <v>0.19214023803806701</v>
      </c>
      <c r="AO17" s="19">
        <v>0.214591026878477</v>
      </c>
      <c r="AP17" s="19"/>
      <c r="AQ17" s="19">
        <v>0.192670161519819</v>
      </c>
      <c r="AR17" s="19">
        <v>0.246617796791058</v>
      </c>
      <c r="AS17" s="19">
        <v>0.120414691655927</v>
      </c>
      <c r="AT17" s="19">
        <v>0.28481577776119699</v>
      </c>
      <c r="AU17" s="19">
        <v>0.22949499273884</v>
      </c>
      <c r="AV17" s="19"/>
      <c r="AW17" s="19">
        <v>0.24208461949054</v>
      </c>
      <c r="AX17" s="19">
        <v>0.120426586081867</v>
      </c>
      <c r="AY17" s="19">
        <v>0.120426586081867</v>
      </c>
      <c r="AZ17" s="19">
        <v>0.258761119057277</v>
      </c>
      <c r="BA17" s="19">
        <v>0.15566184872692099</v>
      </c>
      <c r="BB17" s="19">
        <v>0.25424952543771601</v>
      </c>
      <c r="BC17" s="19">
        <v>0.27275913484672998</v>
      </c>
      <c r="BD17" s="19">
        <v>0.45950887466066698</v>
      </c>
      <c r="BE17" s="19">
        <v>0.43626024703458</v>
      </c>
      <c r="BF17" s="19"/>
      <c r="BG17" s="19">
        <v>0.17528172143162099</v>
      </c>
      <c r="BH17" s="19">
        <v>0.191250301740581</v>
      </c>
      <c r="BI17" s="19">
        <v>0.44961793531348099</v>
      </c>
      <c r="BJ17" s="19">
        <v>0.23910420859864501</v>
      </c>
      <c r="BK17" s="19">
        <v>0.15813421590696999</v>
      </c>
      <c r="BL17" s="19">
        <v>0.393894438511112</v>
      </c>
      <c r="BM17" s="19"/>
      <c r="BN17" s="19">
        <v>0.24647117897384899</v>
      </c>
      <c r="BO17" s="19">
        <v>0.18046201041965501</v>
      </c>
      <c r="BP17" s="19">
        <v>0.26696554697955299</v>
      </c>
      <c r="BQ17" s="19">
        <v>0.17957078667465801</v>
      </c>
      <c r="BR17" s="19">
        <v>0.25185363914409498</v>
      </c>
      <c r="BS17" s="19">
        <v>0.20629776321226401</v>
      </c>
      <c r="BT17" s="19"/>
      <c r="BU17" s="19">
        <v>0.20048524277337901</v>
      </c>
      <c r="BV17" s="19">
        <v>0.22590096543587199</v>
      </c>
      <c r="BW17" s="19"/>
      <c r="BX17" s="19">
        <v>0.18309140680677899</v>
      </c>
      <c r="BY17" s="19">
        <v>0.22965310151807899</v>
      </c>
      <c r="BZ17" s="19"/>
      <c r="CA17" s="19">
        <v>0.20781420925769101</v>
      </c>
      <c r="CB17" s="19" t="s">
        <v>137</v>
      </c>
    </row>
    <row r="18" spans="2:80" x14ac:dyDescent="0.35">
      <c r="B18" s="24" t="s">
        <v>110</v>
      </c>
      <c r="C18" s="20">
        <v>0.34535899308700002</v>
      </c>
      <c r="D18" s="20">
        <v>0.35726914469147503</v>
      </c>
      <c r="E18" s="20">
        <v>0.33470055873117899</v>
      </c>
      <c r="F18" s="20"/>
      <c r="G18" s="20">
        <v>8.4762692677931607E-3</v>
      </c>
      <c r="H18" s="20">
        <v>0.29170860017459099</v>
      </c>
      <c r="I18" s="20">
        <v>0.48586644314955502</v>
      </c>
      <c r="J18" s="20"/>
      <c r="K18" s="20">
        <v>0.48124542336784498</v>
      </c>
      <c r="L18" s="20">
        <v>0.289954585441491</v>
      </c>
      <c r="M18" s="20">
        <v>0.35468223894684497</v>
      </c>
      <c r="N18" s="20">
        <v>0.239557304244046</v>
      </c>
      <c r="O18" s="20"/>
      <c r="P18" s="20">
        <v>0.331079413916334</v>
      </c>
      <c r="Q18" s="20">
        <v>0.30403441446433299</v>
      </c>
      <c r="R18" s="20">
        <v>0.48605206423216502</v>
      </c>
      <c r="S18" s="20">
        <v>0.32200487381802601</v>
      </c>
      <c r="T18" s="20">
        <v>0.21809132319278299</v>
      </c>
      <c r="U18" s="20">
        <v>0.35849788067842497</v>
      </c>
      <c r="V18" s="20">
        <v>0.44909555222252601</v>
      </c>
      <c r="W18" s="20">
        <v>0.47664483542992597</v>
      </c>
      <c r="X18" s="20">
        <v>0.405588373648895</v>
      </c>
      <c r="Y18" s="20">
        <v>0.212515742359497</v>
      </c>
      <c r="Z18" s="20">
        <v>0.184139796299914</v>
      </c>
      <c r="AA18" s="20">
        <v>0.58163776479056895</v>
      </c>
      <c r="AB18" s="20"/>
      <c r="AC18" s="20">
        <v>0.13332128739240801</v>
      </c>
      <c r="AD18" s="20">
        <v>0.43105911835591298</v>
      </c>
      <c r="AE18" s="20">
        <v>0.41728222896075401</v>
      </c>
      <c r="AF18" s="20">
        <v>0.44203220948866101</v>
      </c>
      <c r="AG18" s="20"/>
      <c r="AH18" s="20">
        <v>0.29258304827382298</v>
      </c>
      <c r="AI18" s="20">
        <v>0.45878331413222401</v>
      </c>
      <c r="AJ18" s="20">
        <v>0.32869299038042998</v>
      </c>
      <c r="AK18" s="20">
        <v>0.383594219899557</v>
      </c>
      <c r="AL18" s="20"/>
      <c r="AM18" s="20">
        <v>0.33432864611829599</v>
      </c>
      <c r="AN18" s="20">
        <v>0.35760029782438302</v>
      </c>
      <c r="AO18" s="20">
        <v>0.31538666797631598</v>
      </c>
      <c r="AP18" s="20"/>
      <c r="AQ18" s="20">
        <v>0.39405521369408397</v>
      </c>
      <c r="AR18" s="20">
        <v>0.23255364488451899</v>
      </c>
      <c r="AS18" s="20">
        <v>0.60815267727790101</v>
      </c>
      <c r="AT18" s="20">
        <v>0.24312670514245199</v>
      </c>
      <c r="AU18" s="20">
        <v>0.199890367621198</v>
      </c>
      <c r="AV18" s="20"/>
      <c r="AW18" s="20">
        <v>0.34205696767133298</v>
      </c>
      <c r="AX18" s="20">
        <v>0.51290442675357495</v>
      </c>
      <c r="AY18" s="20">
        <v>0.51290442675357495</v>
      </c>
      <c r="AZ18" s="20">
        <v>0.26213239588387</v>
      </c>
      <c r="BA18" s="20">
        <v>0.42479084728077998</v>
      </c>
      <c r="BB18" s="20">
        <v>0.14219533473894799</v>
      </c>
      <c r="BC18" s="20">
        <v>0.34184138057423002</v>
      </c>
      <c r="BD18" s="20">
        <v>-8.8511472249842502E-2</v>
      </c>
      <c r="BE18" s="20">
        <v>-0.30213407950308901</v>
      </c>
      <c r="BF18" s="20"/>
      <c r="BG18" s="20">
        <v>0.41563248770558803</v>
      </c>
      <c r="BH18" s="20">
        <v>0.35711892617735203</v>
      </c>
      <c r="BI18" s="20">
        <v>-0.13585331640414999</v>
      </c>
      <c r="BJ18" s="20">
        <v>0.28439145326776</v>
      </c>
      <c r="BK18" s="20">
        <v>0.44487934225165199</v>
      </c>
      <c r="BL18" s="20">
        <v>-9.4147063068233103E-2</v>
      </c>
      <c r="BM18" s="20"/>
      <c r="BN18" s="20">
        <v>0.208362660141687</v>
      </c>
      <c r="BO18" s="20">
        <v>0.402246719523151</v>
      </c>
      <c r="BP18" s="20">
        <v>0.256322551127181</v>
      </c>
      <c r="BQ18" s="20">
        <v>0.364541163807443</v>
      </c>
      <c r="BR18" s="20">
        <v>0.29785217186319901</v>
      </c>
      <c r="BS18" s="20">
        <v>0.54475119941501904</v>
      </c>
      <c r="BT18" s="20"/>
      <c r="BU18" s="20">
        <v>0.37815065097483402</v>
      </c>
      <c r="BV18" s="20">
        <v>0.264434251219897</v>
      </c>
      <c r="BW18" s="20"/>
      <c r="BX18" s="20">
        <v>0.43973166855437601</v>
      </c>
      <c r="BY18" s="20">
        <v>0.26199487221321499</v>
      </c>
      <c r="BZ18" s="20"/>
      <c r="CA18" s="20">
        <v>0.34535899308700002</v>
      </c>
      <c r="CB18" s="20" t="s">
        <v>137</v>
      </c>
    </row>
    <row r="19" spans="2:80" x14ac:dyDescent="0.35">
      <c r="B19" t="s">
        <v>503</v>
      </c>
    </row>
    <row r="20" spans="2:80" x14ac:dyDescent="0.35">
      <c r="B20" t="s">
        <v>101</v>
      </c>
    </row>
    <row r="21" spans="2:80" x14ac:dyDescent="0.35">
      <c r="B21" t="s">
        <v>102</v>
      </c>
    </row>
    <row r="23" spans="2:80" x14ac:dyDescent="0.35">
      <c r="B23"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CB22"/>
  <sheetViews>
    <sheetView showGridLines="0" topLeftCell="A6" workbookViewId="0">
      <pane xSplit="2" topLeftCell="C1" activePane="topRight" state="frozen"/>
      <selection pane="topRight" activeCell="B17" sqref="B17"/>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417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467</v>
      </c>
      <c r="D7" s="10">
        <v>224</v>
      </c>
      <c r="E7" s="10">
        <v>243</v>
      </c>
      <c r="F7" s="10"/>
      <c r="G7" s="10">
        <v>87</v>
      </c>
      <c r="H7" s="10">
        <v>144</v>
      </c>
      <c r="I7" s="10">
        <v>236</v>
      </c>
      <c r="J7" s="10"/>
      <c r="K7" s="10">
        <v>150</v>
      </c>
      <c r="L7" s="10">
        <v>130</v>
      </c>
      <c r="M7" s="10">
        <v>63</v>
      </c>
      <c r="N7" s="10">
        <v>123</v>
      </c>
      <c r="O7" s="10"/>
      <c r="P7" s="10">
        <v>53</v>
      </c>
      <c r="Q7" s="10">
        <v>58</v>
      </c>
      <c r="R7" s="10">
        <v>40</v>
      </c>
      <c r="S7" s="10">
        <v>41</v>
      </c>
      <c r="T7" s="10">
        <v>42</v>
      </c>
      <c r="U7" s="10">
        <v>32</v>
      </c>
      <c r="V7" s="10">
        <v>43</v>
      </c>
      <c r="W7" s="10">
        <v>19</v>
      </c>
      <c r="X7" s="10">
        <v>64</v>
      </c>
      <c r="Y7" s="10">
        <v>43</v>
      </c>
      <c r="Z7" s="10">
        <v>23</v>
      </c>
      <c r="AA7" s="10">
        <v>9</v>
      </c>
      <c r="AB7" s="10"/>
      <c r="AC7" s="10">
        <v>136</v>
      </c>
      <c r="AD7" s="10">
        <v>177</v>
      </c>
      <c r="AE7" s="10">
        <v>60</v>
      </c>
      <c r="AF7" s="10">
        <v>59</v>
      </c>
      <c r="AG7" s="10"/>
      <c r="AH7" s="10">
        <v>275</v>
      </c>
      <c r="AI7" s="10">
        <v>120</v>
      </c>
      <c r="AJ7" s="10">
        <v>48</v>
      </c>
      <c r="AK7" s="10">
        <v>8</v>
      </c>
      <c r="AL7" s="10"/>
      <c r="AM7" s="10">
        <v>252</v>
      </c>
      <c r="AN7" s="10">
        <v>175</v>
      </c>
      <c r="AO7" s="10">
        <v>36</v>
      </c>
      <c r="AP7" s="10"/>
      <c r="AQ7" s="10">
        <v>229</v>
      </c>
      <c r="AR7" s="10">
        <v>114</v>
      </c>
      <c r="AS7" s="10">
        <v>33</v>
      </c>
      <c r="AT7" s="10">
        <v>10</v>
      </c>
      <c r="AU7" s="10">
        <v>42</v>
      </c>
      <c r="AV7" s="10"/>
      <c r="AW7" s="10">
        <v>41</v>
      </c>
      <c r="AX7" s="10">
        <v>142</v>
      </c>
      <c r="AY7" s="10">
        <v>142</v>
      </c>
      <c r="AZ7" s="10">
        <v>70</v>
      </c>
      <c r="BA7" s="10">
        <v>57</v>
      </c>
      <c r="BB7" s="10">
        <v>15</v>
      </c>
      <c r="BC7" s="10">
        <v>8</v>
      </c>
      <c r="BD7" s="10">
        <v>31</v>
      </c>
      <c r="BE7" s="10">
        <v>7</v>
      </c>
      <c r="BF7" s="10"/>
      <c r="BG7" s="10">
        <v>274</v>
      </c>
      <c r="BH7" s="10">
        <v>65</v>
      </c>
      <c r="BI7" s="10">
        <v>34</v>
      </c>
      <c r="BJ7" s="10">
        <v>47</v>
      </c>
      <c r="BK7" s="10">
        <v>39</v>
      </c>
      <c r="BL7" s="10">
        <v>7</v>
      </c>
      <c r="BM7" s="10"/>
      <c r="BN7" s="10">
        <v>61</v>
      </c>
      <c r="BO7" s="10">
        <v>161</v>
      </c>
      <c r="BP7" s="10">
        <v>33</v>
      </c>
      <c r="BQ7" s="10">
        <v>113</v>
      </c>
      <c r="BR7" s="10">
        <v>74</v>
      </c>
      <c r="BS7" s="10">
        <v>24</v>
      </c>
      <c r="BT7" s="10"/>
      <c r="BU7" s="10">
        <v>330</v>
      </c>
      <c r="BV7" s="10">
        <v>137</v>
      </c>
      <c r="BW7" s="10"/>
      <c r="BX7" s="10">
        <v>215</v>
      </c>
      <c r="BY7" s="10">
        <v>252</v>
      </c>
      <c r="BZ7" s="10"/>
      <c r="CA7" s="10">
        <v>467</v>
      </c>
      <c r="CB7" s="10" t="s">
        <v>136</v>
      </c>
    </row>
    <row r="8" spans="2:80" ht="30" customHeight="1" x14ac:dyDescent="0.35">
      <c r="B8" s="11" t="s">
        <v>20</v>
      </c>
      <c r="C8" s="11">
        <v>469</v>
      </c>
      <c r="D8" s="11">
        <v>222</v>
      </c>
      <c r="E8" s="11">
        <v>248</v>
      </c>
      <c r="F8" s="11"/>
      <c r="G8" s="11">
        <v>83</v>
      </c>
      <c r="H8" s="11">
        <v>136</v>
      </c>
      <c r="I8" s="11">
        <v>250</v>
      </c>
      <c r="J8" s="11"/>
      <c r="K8" s="11">
        <v>149</v>
      </c>
      <c r="L8" s="11">
        <v>132</v>
      </c>
      <c r="M8" s="11">
        <v>62</v>
      </c>
      <c r="N8" s="11">
        <v>125</v>
      </c>
      <c r="O8" s="11"/>
      <c r="P8" s="11">
        <v>70</v>
      </c>
      <c r="Q8" s="11">
        <v>54</v>
      </c>
      <c r="R8" s="11">
        <v>38</v>
      </c>
      <c r="S8" s="11">
        <v>38</v>
      </c>
      <c r="T8" s="11">
        <v>41</v>
      </c>
      <c r="U8" s="11">
        <v>37</v>
      </c>
      <c r="V8" s="11">
        <v>41</v>
      </c>
      <c r="W8" s="11">
        <v>16</v>
      </c>
      <c r="X8" s="11">
        <v>59</v>
      </c>
      <c r="Y8" s="11">
        <v>42</v>
      </c>
      <c r="Z8" s="11">
        <v>23</v>
      </c>
      <c r="AA8" s="11">
        <v>11</v>
      </c>
      <c r="AB8" s="11"/>
      <c r="AC8" s="11">
        <v>136</v>
      </c>
      <c r="AD8" s="11">
        <v>180</v>
      </c>
      <c r="AE8" s="11">
        <v>59</v>
      </c>
      <c r="AF8" s="11">
        <v>60</v>
      </c>
      <c r="AG8" s="11"/>
      <c r="AH8" s="11">
        <v>279</v>
      </c>
      <c r="AI8" s="11">
        <v>118</v>
      </c>
      <c r="AJ8" s="11">
        <v>49</v>
      </c>
      <c r="AK8" s="11">
        <v>7</v>
      </c>
      <c r="AL8" s="11"/>
      <c r="AM8" s="11">
        <v>257</v>
      </c>
      <c r="AN8" s="11">
        <v>174</v>
      </c>
      <c r="AO8" s="11">
        <v>35</v>
      </c>
      <c r="AP8" s="11"/>
      <c r="AQ8" s="11">
        <v>231</v>
      </c>
      <c r="AR8" s="11">
        <v>112</v>
      </c>
      <c r="AS8" s="11">
        <v>33</v>
      </c>
      <c r="AT8" s="11">
        <v>10</v>
      </c>
      <c r="AU8" s="11">
        <v>43</v>
      </c>
      <c r="AV8" s="11"/>
      <c r="AW8" s="11">
        <v>44</v>
      </c>
      <c r="AX8" s="11">
        <v>149</v>
      </c>
      <c r="AY8" s="11">
        <v>149</v>
      </c>
      <c r="AZ8" s="11">
        <v>68</v>
      </c>
      <c r="BA8" s="11">
        <v>54</v>
      </c>
      <c r="BB8" s="11">
        <v>14</v>
      </c>
      <c r="BC8" s="11">
        <v>8</v>
      </c>
      <c r="BD8" s="11">
        <v>30</v>
      </c>
      <c r="BE8" s="11">
        <v>6</v>
      </c>
      <c r="BF8" s="11"/>
      <c r="BG8" s="11">
        <v>277</v>
      </c>
      <c r="BH8" s="11">
        <v>64</v>
      </c>
      <c r="BI8" s="11">
        <v>35</v>
      </c>
      <c r="BJ8" s="11">
        <v>48</v>
      </c>
      <c r="BK8" s="11">
        <v>38</v>
      </c>
      <c r="BL8" s="11">
        <v>7</v>
      </c>
      <c r="BM8" s="11"/>
      <c r="BN8" s="11">
        <v>68</v>
      </c>
      <c r="BO8" s="11">
        <v>162</v>
      </c>
      <c r="BP8" s="11">
        <v>33</v>
      </c>
      <c r="BQ8" s="11">
        <v>110</v>
      </c>
      <c r="BR8" s="11">
        <v>72</v>
      </c>
      <c r="BS8" s="11">
        <v>23</v>
      </c>
      <c r="BT8" s="11"/>
      <c r="BU8" s="11">
        <v>334</v>
      </c>
      <c r="BV8" s="11">
        <v>135</v>
      </c>
      <c r="BW8" s="11"/>
      <c r="BX8" s="11">
        <v>220</v>
      </c>
      <c r="BY8" s="11">
        <v>249</v>
      </c>
      <c r="BZ8" s="11"/>
      <c r="CA8" s="11">
        <v>469</v>
      </c>
      <c r="CB8" s="11" t="s">
        <v>136</v>
      </c>
    </row>
    <row r="9" spans="2:80" x14ac:dyDescent="0.35">
      <c r="B9" s="17" t="s">
        <v>406</v>
      </c>
      <c r="C9" s="16">
        <v>0.14572719510222901</v>
      </c>
      <c r="D9" s="16">
        <v>0.18085862544144299</v>
      </c>
      <c r="E9" s="16">
        <v>0.114287961032708</v>
      </c>
      <c r="F9" s="16"/>
      <c r="G9" s="16">
        <v>0.113604661318307</v>
      </c>
      <c r="H9" s="16">
        <v>0.104856638809846</v>
      </c>
      <c r="I9" s="16">
        <v>0.178622873231192</v>
      </c>
      <c r="J9" s="16"/>
      <c r="K9" s="16">
        <v>0.16752186036370101</v>
      </c>
      <c r="L9" s="16">
        <v>0.13156669956262099</v>
      </c>
      <c r="M9" s="16">
        <v>8.9224259627234306E-2</v>
      </c>
      <c r="N9" s="16">
        <v>0.163896299255365</v>
      </c>
      <c r="O9" s="16"/>
      <c r="P9" s="16">
        <v>9.7657091015559902E-2</v>
      </c>
      <c r="Q9" s="16">
        <v>0.15404988070317499</v>
      </c>
      <c r="R9" s="16">
        <v>0.122741935609365</v>
      </c>
      <c r="S9" s="16">
        <v>0.12466889425590599</v>
      </c>
      <c r="T9" s="16">
        <v>7.2527545308859298E-2</v>
      </c>
      <c r="U9" s="16">
        <v>0.19575878423259599</v>
      </c>
      <c r="V9" s="16">
        <v>0.23766590477897001</v>
      </c>
      <c r="W9" s="16">
        <v>0.25265844868189002</v>
      </c>
      <c r="X9" s="16">
        <v>0.14475367830817801</v>
      </c>
      <c r="Y9" s="16">
        <v>0.163771551818753</v>
      </c>
      <c r="Z9" s="16">
        <v>9.0049275269266801E-2</v>
      </c>
      <c r="AA9" s="16">
        <v>0.215930702158459</v>
      </c>
      <c r="AB9" s="16"/>
      <c r="AC9" s="16">
        <v>0.17410736592995299</v>
      </c>
      <c r="AD9" s="16">
        <v>0.12712171446590501</v>
      </c>
      <c r="AE9" s="16">
        <v>0.12192795887224001</v>
      </c>
      <c r="AF9" s="16">
        <v>0.157555183509517</v>
      </c>
      <c r="AG9" s="16"/>
      <c r="AH9" s="16">
        <v>0.14812687896250801</v>
      </c>
      <c r="AI9" s="16">
        <v>0.15463195791766299</v>
      </c>
      <c r="AJ9" s="16">
        <v>9.9688033209604093E-2</v>
      </c>
      <c r="AK9" s="16">
        <v>0.119329917988063</v>
      </c>
      <c r="AL9" s="16"/>
      <c r="AM9" s="16">
        <v>0.14641103401642999</v>
      </c>
      <c r="AN9" s="16">
        <v>0.12469257927278</v>
      </c>
      <c r="AO9" s="16">
        <v>0.20215452078453799</v>
      </c>
      <c r="AP9" s="16"/>
      <c r="AQ9" s="16">
        <v>0.15438039443159299</v>
      </c>
      <c r="AR9" s="16">
        <v>0.102200104201495</v>
      </c>
      <c r="AS9" s="16">
        <v>0.24759595167422899</v>
      </c>
      <c r="AT9" s="16">
        <v>0</v>
      </c>
      <c r="AU9" s="16">
        <v>0.16148041237204699</v>
      </c>
      <c r="AV9" s="16"/>
      <c r="AW9" s="16">
        <v>0.214754551858409</v>
      </c>
      <c r="AX9" s="16">
        <v>0.15667182077831701</v>
      </c>
      <c r="AY9" s="16">
        <v>0.15667182077831701</v>
      </c>
      <c r="AZ9" s="16">
        <v>0.223400416502748</v>
      </c>
      <c r="BA9" s="16">
        <v>8.4050465294361207E-2</v>
      </c>
      <c r="BB9" s="16">
        <v>0.13375438428279399</v>
      </c>
      <c r="BC9" s="16">
        <v>0.24890917702023099</v>
      </c>
      <c r="BD9" s="16">
        <v>2.8814911661990399E-2</v>
      </c>
      <c r="BE9" s="16">
        <v>0</v>
      </c>
      <c r="BF9" s="16"/>
      <c r="BG9" s="16">
        <v>0.15804789538076799</v>
      </c>
      <c r="BH9" s="16">
        <v>0.16541987656776699</v>
      </c>
      <c r="BI9" s="16">
        <v>8.8950097464630201E-2</v>
      </c>
      <c r="BJ9" s="16">
        <v>5.9985640905714198E-2</v>
      </c>
      <c r="BK9" s="16">
        <v>0.21382556175491299</v>
      </c>
      <c r="BL9" s="16">
        <v>0</v>
      </c>
      <c r="BM9" s="16"/>
      <c r="BN9" s="16">
        <v>0.12678846183951001</v>
      </c>
      <c r="BO9" s="16">
        <v>0.16085144825578901</v>
      </c>
      <c r="BP9" s="16">
        <v>0.24282558475976501</v>
      </c>
      <c r="BQ9" s="16">
        <v>9.3966428095805202E-2</v>
      </c>
      <c r="BR9" s="16">
        <v>0.18626038170092801</v>
      </c>
      <c r="BS9" s="16">
        <v>8.2596642557166602E-2</v>
      </c>
      <c r="BT9" s="16"/>
      <c r="BU9" s="16">
        <v>0.155379517010654</v>
      </c>
      <c r="BV9" s="16">
        <v>0.121906756942946</v>
      </c>
      <c r="BW9" s="16"/>
      <c r="BX9" s="16">
        <v>0.20096250480031899</v>
      </c>
      <c r="BY9" s="16">
        <v>9.6935073745402695E-2</v>
      </c>
      <c r="BZ9" s="16"/>
      <c r="CA9" s="16">
        <v>0.14572719510222901</v>
      </c>
      <c r="CB9" s="16" t="s">
        <v>137</v>
      </c>
    </row>
    <row r="10" spans="2:80" x14ac:dyDescent="0.35">
      <c r="B10" s="17" t="s">
        <v>407</v>
      </c>
      <c r="C10" s="16">
        <v>0.185236401541714</v>
      </c>
      <c r="D10" s="16">
        <v>0.17966395502225699</v>
      </c>
      <c r="E10" s="16">
        <v>0.19022320249953101</v>
      </c>
      <c r="F10" s="16"/>
      <c r="G10" s="16">
        <v>0.146032762036407</v>
      </c>
      <c r="H10" s="16">
        <v>0.19267039374443501</v>
      </c>
      <c r="I10" s="16">
        <v>0.19412890278019401</v>
      </c>
      <c r="J10" s="16"/>
      <c r="K10" s="16">
        <v>0.18583822232501501</v>
      </c>
      <c r="L10" s="16">
        <v>0.231318297088936</v>
      </c>
      <c r="M10" s="16">
        <v>0.21742532787134899</v>
      </c>
      <c r="N10" s="16">
        <v>0.12129303449798901</v>
      </c>
      <c r="O10" s="16"/>
      <c r="P10" s="16">
        <v>0.14602907015904301</v>
      </c>
      <c r="Q10" s="16">
        <v>0.17418383450597</v>
      </c>
      <c r="R10" s="16">
        <v>0.22742096011388699</v>
      </c>
      <c r="S10" s="16">
        <v>0.17459551002677801</v>
      </c>
      <c r="T10" s="16">
        <v>0.26185581186120799</v>
      </c>
      <c r="U10" s="16">
        <v>0.19079913042051899</v>
      </c>
      <c r="V10" s="16">
        <v>0.161466432898109</v>
      </c>
      <c r="W10" s="16">
        <v>0.31062085396891698</v>
      </c>
      <c r="X10" s="16">
        <v>0.174536155692633</v>
      </c>
      <c r="Y10" s="16">
        <v>0.11366312663127399</v>
      </c>
      <c r="Z10" s="16">
        <v>0.22315477804217099</v>
      </c>
      <c r="AA10" s="16">
        <v>0.23417735985626401</v>
      </c>
      <c r="AB10" s="16"/>
      <c r="AC10" s="16">
        <v>0.155521760650181</v>
      </c>
      <c r="AD10" s="16">
        <v>0.174166973649237</v>
      </c>
      <c r="AE10" s="16">
        <v>0.20470871688114101</v>
      </c>
      <c r="AF10" s="16">
        <v>0.235402928376653</v>
      </c>
      <c r="AG10" s="16"/>
      <c r="AH10" s="16">
        <v>0.17079798100318699</v>
      </c>
      <c r="AI10" s="16">
        <v>0.19527751336697699</v>
      </c>
      <c r="AJ10" s="16">
        <v>0.27394543338765698</v>
      </c>
      <c r="AK10" s="16">
        <v>0.12769572413267199</v>
      </c>
      <c r="AL10" s="16"/>
      <c r="AM10" s="16">
        <v>0.16179959289743001</v>
      </c>
      <c r="AN10" s="16">
        <v>0.21116519750669699</v>
      </c>
      <c r="AO10" s="16">
        <v>0.22117935783671</v>
      </c>
      <c r="AP10" s="16"/>
      <c r="AQ10" s="16">
        <v>0.17562207217463999</v>
      </c>
      <c r="AR10" s="16">
        <v>0.20747337646101899</v>
      </c>
      <c r="AS10" s="16">
        <v>0.28252309052723201</v>
      </c>
      <c r="AT10" s="16">
        <v>0.195165760106012</v>
      </c>
      <c r="AU10" s="16">
        <v>0.14545450632513299</v>
      </c>
      <c r="AV10" s="16"/>
      <c r="AW10" s="16">
        <v>0.123590282275614</v>
      </c>
      <c r="AX10" s="16">
        <v>0.203678017884414</v>
      </c>
      <c r="AY10" s="16">
        <v>0.203678017884414</v>
      </c>
      <c r="AZ10" s="16">
        <v>0.19320862012492601</v>
      </c>
      <c r="BA10" s="16">
        <v>0.21473247613212501</v>
      </c>
      <c r="BB10" s="16">
        <v>0.26450125046526601</v>
      </c>
      <c r="BC10" s="16">
        <v>0.10350472786786</v>
      </c>
      <c r="BD10" s="16">
        <v>8.5179533928572401E-2</v>
      </c>
      <c r="BE10" s="16">
        <v>0</v>
      </c>
      <c r="BF10" s="16"/>
      <c r="BG10" s="16">
        <v>0.195035932839453</v>
      </c>
      <c r="BH10" s="16">
        <v>0.22250902085016599</v>
      </c>
      <c r="BI10" s="16">
        <v>9.1368951561700495E-2</v>
      </c>
      <c r="BJ10" s="16">
        <v>0.15680151043735899</v>
      </c>
      <c r="BK10" s="16">
        <v>0.21179871708175699</v>
      </c>
      <c r="BL10" s="16">
        <v>0</v>
      </c>
      <c r="BM10" s="16"/>
      <c r="BN10" s="16">
        <v>0.157279078703977</v>
      </c>
      <c r="BO10" s="16">
        <v>0.16476485489756301</v>
      </c>
      <c r="BP10" s="16">
        <v>0.109541220561817</v>
      </c>
      <c r="BQ10" s="16">
        <v>0.24232044807519501</v>
      </c>
      <c r="BR10" s="16">
        <v>0.23045477918551299</v>
      </c>
      <c r="BS10" s="16">
        <v>0.11564004484615099</v>
      </c>
      <c r="BT10" s="16"/>
      <c r="BU10" s="16">
        <v>0.18949727486394199</v>
      </c>
      <c r="BV10" s="16">
        <v>0.174721224940727</v>
      </c>
      <c r="BW10" s="16"/>
      <c r="BX10" s="16">
        <v>0.19129339821559899</v>
      </c>
      <c r="BY10" s="16">
        <v>0.17988595237458899</v>
      </c>
      <c r="BZ10" s="16"/>
      <c r="CA10" s="16">
        <v>0.185236401541714</v>
      </c>
      <c r="CB10" s="16" t="s">
        <v>137</v>
      </c>
    </row>
    <row r="11" spans="2:80" x14ac:dyDescent="0.35">
      <c r="B11" s="17" t="s">
        <v>408</v>
      </c>
      <c r="C11" s="16">
        <v>0.192576403627785</v>
      </c>
      <c r="D11" s="16">
        <v>0.18037901007474899</v>
      </c>
      <c r="E11" s="16">
        <v>0.20349189176047</v>
      </c>
      <c r="F11" s="16"/>
      <c r="G11" s="16">
        <v>0.14377860112312399</v>
      </c>
      <c r="H11" s="16">
        <v>0.20276913901348401</v>
      </c>
      <c r="I11" s="16">
        <v>0.20313283012691399</v>
      </c>
      <c r="J11" s="16"/>
      <c r="K11" s="16">
        <v>0.19398123719154101</v>
      </c>
      <c r="L11" s="16">
        <v>0.188164328379479</v>
      </c>
      <c r="M11" s="16">
        <v>0.17728727177405099</v>
      </c>
      <c r="N11" s="16">
        <v>0.19670919829120101</v>
      </c>
      <c r="O11" s="16"/>
      <c r="P11" s="16">
        <v>0.18977241443017001</v>
      </c>
      <c r="Q11" s="16">
        <v>0.229053904346087</v>
      </c>
      <c r="R11" s="16">
        <v>0.17286851764241001</v>
      </c>
      <c r="S11" s="16">
        <v>0.146003503507977</v>
      </c>
      <c r="T11" s="16">
        <v>0.26348949139734301</v>
      </c>
      <c r="U11" s="16">
        <v>0.123106101999479</v>
      </c>
      <c r="V11" s="16">
        <v>0.20755368379508901</v>
      </c>
      <c r="W11" s="16">
        <v>0.267890475927753</v>
      </c>
      <c r="X11" s="16">
        <v>0.21889325106965399</v>
      </c>
      <c r="Y11" s="16">
        <v>0.13851408910868299</v>
      </c>
      <c r="Z11" s="16">
        <v>0.26247851219610102</v>
      </c>
      <c r="AA11" s="16">
        <v>0</v>
      </c>
      <c r="AB11" s="16"/>
      <c r="AC11" s="16">
        <v>0.20819631504286301</v>
      </c>
      <c r="AD11" s="16">
        <v>0.20156652552187501</v>
      </c>
      <c r="AE11" s="16">
        <v>0.24945326112573199</v>
      </c>
      <c r="AF11" s="16">
        <v>0.12489173030440801</v>
      </c>
      <c r="AG11" s="16"/>
      <c r="AH11" s="16">
        <v>0.184250137354769</v>
      </c>
      <c r="AI11" s="16">
        <v>0.18889408776106401</v>
      </c>
      <c r="AJ11" s="16">
        <v>0.207455695234776</v>
      </c>
      <c r="AK11" s="16">
        <v>0.37655440559785502</v>
      </c>
      <c r="AL11" s="16"/>
      <c r="AM11" s="16">
        <v>0.185965287415265</v>
      </c>
      <c r="AN11" s="16">
        <v>0.186925195464376</v>
      </c>
      <c r="AO11" s="16">
        <v>0.267006180682682</v>
      </c>
      <c r="AP11" s="16"/>
      <c r="AQ11" s="16">
        <v>0.23125093988677101</v>
      </c>
      <c r="AR11" s="16">
        <v>0.14916247816287101</v>
      </c>
      <c r="AS11" s="16">
        <v>0.113437480030919</v>
      </c>
      <c r="AT11" s="16">
        <v>0.47389204521153899</v>
      </c>
      <c r="AU11" s="16">
        <v>0.183316868568694</v>
      </c>
      <c r="AV11" s="16"/>
      <c r="AW11" s="16">
        <v>0.21160778516130099</v>
      </c>
      <c r="AX11" s="16">
        <v>0.20801335385509301</v>
      </c>
      <c r="AY11" s="16">
        <v>0.20801335385509301</v>
      </c>
      <c r="AZ11" s="16">
        <v>0.16287582769084799</v>
      </c>
      <c r="BA11" s="16">
        <v>0.153251225435101</v>
      </c>
      <c r="BB11" s="16">
        <v>0.19663150953917199</v>
      </c>
      <c r="BC11" s="16">
        <v>0.11240586610270099</v>
      </c>
      <c r="BD11" s="16">
        <v>0.18269613313495001</v>
      </c>
      <c r="BE11" s="16">
        <v>0</v>
      </c>
      <c r="BF11" s="16"/>
      <c r="BG11" s="16">
        <v>0.20924714164116401</v>
      </c>
      <c r="BH11" s="16">
        <v>0.187605251127927</v>
      </c>
      <c r="BI11" s="16">
        <v>0.16063191876738001</v>
      </c>
      <c r="BJ11" s="16">
        <v>0.15461296962712401</v>
      </c>
      <c r="BK11" s="16">
        <v>0.164672244198136</v>
      </c>
      <c r="BL11" s="16">
        <v>0.17630577993090299</v>
      </c>
      <c r="BM11" s="16"/>
      <c r="BN11" s="16">
        <v>0.262237735650307</v>
      </c>
      <c r="BO11" s="16">
        <v>0.17520276012617</v>
      </c>
      <c r="BP11" s="16">
        <v>0.23025428749301299</v>
      </c>
      <c r="BQ11" s="16">
        <v>0.18044860404643401</v>
      </c>
      <c r="BR11" s="16">
        <v>0.1403791137316</v>
      </c>
      <c r="BS11" s="16">
        <v>0.24353147053632901</v>
      </c>
      <c r="BT11" s="16"/>
      <c r="BU11" s="16">
        <v>0.196726408766279</v>
      </c>
      <c r="BV11" s="16">
        <v>0.182334832563322</v>
      </c>
      <c r="BW11" s="16"/>
      <c r="BX11" s="16">
        <v>0.169498760997945</v>
      </c>
      <c r="BY11" s="16">
        <v>0.212962043646447</v>
      </c>
      <c r="BZ11" s="16"/>
      <c r="CA11" s="16">
        <v>0.192576403627785</v>
      </c>
      <c r="CB11" s="16" t="s">
        <v>137</v>
      </c>
    </row>
    <row r="12" spans="2:80" x14ac:dyDescent="0.35">
      <c r="B12" s="17" t="s">
        <v>409</v>
      </c>
      <c r="C12" s="16">
        <v>0.27472783718758298</v>
      </c>
      <c r="D12" s="16">
        <v>0.233588804396751</v>
      </c>
      <c r="E12" s="16">
        <v>0.31154329470856401</v>
      </c>
      <c r="F12" s="16"/>
      <c r="G12" s="16">
        <v>0.29541830305197597</v>
      </c>
      <c r="H12" s="16">
        <v>0.29112121278376002</v>
      </c>
      <c r="I12" s="16">
        <v>0.25895541716605303</v>
      </c>
      <c r="J12" s="16"/>
      <c r="K12" s="16">
        <v>0.29711907994620501</v>
      </c>
      <c r="L12" s="16">
        <v>0.22315838706803801</v>
      </c>
      <c r="M12" s="16">
        <v>0.19353102305502901</v>
      </c>
      <c r="N12" s="16">
        <v>0.34502659979899802</v>
      </c>
      <c r="O12" s="16"/>
      <c r="P12" s="16">
        <v>0.376991461849013</v>
      </c>
      <c r="Q12" s="16">
        <v>0.28861856260174601</v>
      </c>
      <c r="R12" s="16">
        <v>0.376598605382439</v>
      </c>
      <c r="S12" s="16">
        <v>0.287284777546845</v>
      </c>
      <c r="T12" s="16">
        <v>0.119276651754069</v>
      </c>
      <c r="U12" s="16">
        <v>0.249582620413731</v>
      </c>
      <c r="V12" s="16">
        <v>0.25895843816460001</v>
      </c>
      <c r="W12" s="16">
        <v>5.8728236124754203E-2</v>
      </c>
      <c r="X12" s="16">
        <v>0.30737840721906301</v>
      </c>
      <c r="Y12" s="16">
        <v>0.35252904487858999</v>
      </c>
      <c r="Z12" s="16">
        <v>8.3138735402682004E-2</v>
      </c>
      <c r="AA12" s="16">
        <v>0.11749752242601801</v>
      </c>
      <c r="AB12" s="16"/>
      <c r="AC12" s="16">
        <v>0.26137882756464798</v>
      </c>
      <c r="AD12" s="16">
        <v>0.30532164218965901</v>
      </c>
      <c r="AE12" s="16">
        <v>0.185530221608733</v>
      </c>
      <c r="AF12" s="16">
        <v>0.27482989178151801</v>
      </c>
      <c r="AG12" s="16"/>
      <c r="AH12" s="16">
        <v>0.29009171537531903</v>
      </c>
      <c r="AI12" s="16">
        <v>0.28649264352595499</v>
      </c>
      <c r="AJ12" s="16">
        <v>0.195583978916853</v>
      </c>
      <c r="AK12" s="16">
        <v>0.37641995228141101</v>
      </c>
      <c r="AL12" s="16"/>
      <c r="AM12" s="16">
        <v>0.28295679841319699</v>
      </c>
      <c r="AN12" s="16">
        <v>0.28968283881932</v>
      </c>
      <c r="AO12" s="16">
        <v>0.17021056154279299</v>
      </c>
      <c r="AP12" s="16"/>
      <c r="AQ12" s="16">
        <v>0.24155247888450301</v>
      </c>
      <c r="AR12" s="16">
        <v>0.35373994219740301</v>
      </c>
      <c r="AS12" s="16">
        <v>0.26093612116437698</v>
      </c>
      <c r="AT12" s="16">
        <v>8.98509155075011E-2</v>
      </c>
      <c r="AU12" s="16">
        <v>0.32527626690907602</v>
      </c>
      <c r="AV12" s="16"/>
      <c r="AW12" s="16">
        <v>0.30109724489629902</v>
      </c>
      <c r="AX12" s="16">
        <v>0.27866032057186602</v>
      </c>
      <c r="AY12" s="16">
        <v>0.27866032057186602</v>
      </c>
      <c r="AZ12" s="16">
        <v>0.22899300715194701</v>
      </c>
      <c r="BA12" s="16">
        <v>0.31975358765474399</v>
      </c>
      <c r="BB12" s="16">
        <v>0.343548296208249</v>
      </c>
      <c r="BC12" s="16">
        <v>0.421909899697541</v>
      </c>
      <c r="BD12" s="16">
        <v>0.40889234823835102</v>
      </c>
      <c r="BE12" s="16">
        <v>0.71086113353314095</v>
      </c>
      <c r="BF12" s="16"/>
      <c r="BG12" s="16">
        <v>0.246381565160189</v>
      </c>
      <c r="BH12" s="16">
        <v>0.21086830978764801</v>
      </c>
      <c r="BI12" s="16">
        <v>0.41846614060224901</v>
      </c>
      <c r="BJ12" s="16">
        <v>0.391598262711501</v>
      </c>
      <c r="BK12" s="16">
        <v>0.23690690211766899</v>
      </c>
      <c r="BL12" s="16">
        <v>0.56749583368466106</v>
      </c>
      <c r="BM12" s="16"/>
      <c r="BN12" s="16">
        <v>0.22106943490512401</v>
      </c>
      <c r="BO12" s="16">
        <v>0.32036082995627402</v>
      </c>
      <c r="BP12" s="16">
        <v>0.25016259883511699</v>
      </c>
      <c r="BQ12" s="16">
        <v>0.27013886968328399</v>
      </c>
      <c r="BR12" s="16">
        <v>0.23292267626394</v>
      </c>
      <c r="BS12" s="16">
        <v>0.30988091859418498</v>
      </c>
      <c r="BT12" s="16"/>
      <c r="BU12" s="16">
        <v>0.26935776264945099</v>
      </c>
      <c r="BV12" s="16">
        <v>0.28798035089981699</v>
      </c>
      <c r="BW12" s="16"/>
      <c r="BX12" s="16">
        <v>0.25923932169587299</v>
      </c>
      <c r="BY12" s="16">
        <v>0.28840962030130601</v>
      </c>
      <c r="BZ12" s="16"/>
      <c r="CA12" s="16">
        <v>0.27472783718758298</v>
      </c>
      <c r="CB12" s="16" t="s">
        <v>137</v>
      </c>
    </row>
    <row r="13" spans="2:80" x14ac:dyDescent="0.35">
      <c r="B13" s="17" t="s">
        <v>410</v>
      </c>
      <c r="C13" s="16">
        <v>0.19671719322193101</v>
      </c>
      <c r="D13" s="16">
        <v>0.22145400922459699</v>
      </c>
      <c r="E13" s="16">
        <v>0.17458013415734799</v>
      </c>
      <c r="F13" s="16"/>
      <c r="G13" s="16">
        <v>0.301165672470187</v>
      </c>
      <c r="H13" s="16">
        <v>0.201995122117651</v>
      </c>
      <c r="I13" s="16">
        <v>0.15934642113747299</v>
      </c>
      <c r="J13" s="16"/>
      <c r="K13" s="16">
        <v>0.15553960017353799</v>
      </c>
      <c r="L13" s="16">
        <v>0.21898149183948701</v>
      </c>
      <c r="M13" s="16">
        <v>0.32253211767233703</v>
      </c>
      <c r="N13" s="16">
        <v>0.16142737397849999</v>
      </c>
      <c r="O13" s="16"/>
      <c r="P13" s="16">
        <v>0.16869880522244701</v>
      </c>
      <c r="Q13" s="16">
        <v>0.137303311031065</v>
      </c>
      <c r="R13" s="16">
        <v>0.100369981251898</v>
      </c>
      <c r="S13" s="16">
        <v>0.26744731466249499</v>
      </c>
      <c r="T13" s="16">
        <v>0.28285049967852099</v>
      </c>
      <c r="U13" s="16">
        <v>0.240753362933676</v>
      </c>
      <c r="V13" s="16">
        <v>0.134355540363232</v>
      </c>
      <c r="W13" s="16">
        <v>0.110101985296685</v>
      </c>
      <c r="X13" s="16">
        <v>0.15443850771047199</v>
      </c>
      <c r="Y13" s="16">
        <v>0.23152218756269999</v>
      </c>
      <c r="Z13" s="16">
        <v>0.34117869908977899</v>
      </c>
      <c r="AA13" s="16">
        <v>0.432394415559259</v>
      </c>
      <c r="AB13" s="16"/>
      <c r="AC13" s="16">
        <v>0.19012819821242699</v>
      </c>
      <c r="AD13" s="16">
        <v>0.191823144173324</v>
      </c>
      <c r="AE13" s="16">
        <v>0.23837984151215499</v>
      </c>
      <c r="AF13" s="16">
        <v>0.20732026602790499</v>
      </c>
      <c r="AG13" s="16"/>
      <c r="AH13" s="16">
        <v>0.19830160050404</v>
      </c>
      <c r="AI13" s="16">
        <v>0.174703797428341</v>
      </c>
      <c r="AJ13" s="16">
        <v>0.22332685925110901</v>
      </c>
      <c r="AK13" s="16">
        <v>0</v>
      </c>
      <c r="AL13" s="16"/>
      <c r="AM13" s="16">
        <v>0.217204437903947</v>
      </c>
      <c r="AN13" s="16">
        <v>0.18236351332524001</v>
      </c>
      <c r="AO13" s="16">
        <v>0.13944937915327599</v>
      </c>
      <c r="AP13" s="16"/>
      <c r="AQ13" s="16">
        <v>0.19719411462249301</v>
      </c>
      <c r="AR13" s="16">
        <v>0.179432749182141</v>
      </c>
      <c r="AS13" s="16">
        <v>9.5507356603243596E-2</v>
      </c>
      <c r="AT13" s="16">
        <v>0.24109127917494699</v>
      </c>
      <c r="AU13" s="16">
        <v>0.15072087398530401</v>
      </c>
      <c r="AV13" s="16"/>
      <c r="AW13" s="16">
        <v>0.14895013580837699</v>
      </c>
      <c r="AX13" s="16">
        <v>0.143197268721065</v>
      </c>
      <c r="AY13" s="16">
        <v>0.143197268721065</v>
      </c>
      <c r="AZ13" s="16">
        <v>0.19152212852952999</v>
      </c>
      <c r="BA13" s="16">
        <v>0.228212245483668</v>
      </c>
      <c r="BB13" s="16">
        <v>6.156455950452E-2</v>
      </c>
      <c r="BC13" s="16">
        <v>0.113270329311667</v>
      </c>
      <c r="BD13" s="16">
        <v>0.29441707303613601</v>
      </c>
      <c r="BE13" s="16">
        <v>0.28913886646685899</v>
      </c>
      <c r="BF13" s="16"/>
      <c r="BG13" s="16">
        <v>0.18278082538299001</v>
      </c>
      <c r="BH13" s="16">
        <v>0.213597541666492</v>
      </c>
      <c r="BI13" s="16">
        <v>0.24058289160404001</v>
      </c>
      <c r="BJ13" s="16">
        <v>0.23700161631830099</v>
      </c>
      <c r="BK13" s="16">
        <v>0.172796574847525</v>
      </c>
      <c r="BL13" s="16">
        <v>0.25619838638443598</v>
      </c>
      <c r="BM13" s="16"/>
      <c r="BN13" s="16">
        <v>0.232625288901082</v>
      </c>
      <c r="BO13" s="16">
        <v>0.173270760747638</v>
      </c>
      <c r="BP13" s="16">
        <v>0.167216308350287</v>
      </c>
      <c r="BQ13" s="16">
        <v>0.19990212853476499</v>
      </c>
      <c r="BR13" s="16">
        <v>0.20998304911801799</v>
      </c>
      <c r="BS13" s="16">
        <v>0.24835092346616799</v>
      </c>
      <c r="BT13" s="16"/>
      <c r="BU13" s="16">
        <v>0.184683387821411</v>
      </c>
      <c r="BV13" s="16">
        <v>0.226414764447121</v>
      </c>
      <c r="BW13" s="16"/>
      <c r="BX13" s="16">
        <v>0.17239741745301301</v>
      </c>
      <c r="BY13" s="16">
        <v>0.21820007178591</v>
      </c>
      <c r="BZ13" s="16"/>
      <c r="CA13" s="16">
        <v>0.19671719322193101</v>
      </c>
      <c r="CB13" s="16" t="s">
        <v>137</v>
      </c>
    </row>
    <row r="14" spans="2:80" x14ac:dyDescent="0.35">
      <c r="B14" s="17" t="s">
        <v>412</v>
      </c>
      <c r="C14" s="16">
        <v>5.0149693187583003E-3</v>
      </c>
      <c r="D14" s="16">
        <v>4.0555958402034896E-3</v>
      </c>
      <c r="E14" s="16">
        <v>5.8735158413776101E-3</v>
      </c>
      <c r="F14" s="16"/>
      <c r="G14" s="16">
        <v>0</v>
      </c>
      <c r="H14" s="16">
        <v>6.5874935308248101E-3</v>
      </c>
      <c r="I14" s="16">
        <v>5.8135555581749097E-3</v>
      </c>
      <c r="J14" s="16"/>
      <c r="K14" s="16">
        <v>0</v>
      </c>
      <c r="L14" s="16">
        <v>6.81079606143924E-3</v>
      </c>
      <c r="M14" s="16">
        <v>0</v>
      </c>
      <c r="N14" s="16">
        <v>1.16474941779475E-2</v>
      </c>
      <c r="O14" s="16"/>
      <c r="P14" s="16">
        <v>2.08511573237668E-2</v>
      </c>
      <c r="Q14" s="16">
        <v>1.67905068119573E-2</v>
      </c>
      <c r="R14" s="16">
        <v>0</v>
      </c>
      <c r="S14" s="16">
        <v>0</v>
      </c>
      <c r="T14" s="16">
        <v>0</v>
      </c>
      <c r="U14" s="16">
        <v>0</v>
      </c>
      <c r="V14" s="16">
        <v>0</v>
      </c>
      <c r="W14" s="16">
        <v>0</v>
      </c>
      <c r="X14" s="16">
        <v>0</v>
      </c>
      <c r="Y14" s="16">
        <v>0</v>
      </c>
      <c r="Z14" s="16">
        <v>0</v>
      </c>
      <c r="AA14" s="16">
        <v>0</v>
      </c>
      <c r="AB14" s="16"/>
      <c r="AC14" s="16">
        <v>1.06675325999275E-2</v>
      </c>
      <c r="AD14" s="16">
        <v>0</v>
      </c>
      <c r="AE14" s="16">
        <v>0</v>
      </c>
      <c r="AF14" s="16">
        <v>0</v>
      </c>
      <c r="AG14" s="16"/>
      <c r="AH14" s="16">
        <v>8.4316868001770694E-3</v>
      </c>
      <c r="AI14" s="16">
        <v>0</v>
      </c>
      <c r="AJ14" s="16">
        <v>0</v>
      </c>
      <c r="AK14" s="16">
        <v>0</v>
      </c>
      <c r="AL14" s="16"/>
      <c r="AM14" s="16">
        <v>5.6628493537309102E-3</v>
      </c>
      <c r="AN14" s="16">
        <v>5.1706756115877297E-3</v>
      </c>
      <c r="AO14" s="16">
        <v>0</v>
      </c>
      <c r="AP14" s="16"/>
      <c r="AQ14" s="16">
        <v>0</v>
      </c>
      <c r="AR14" s="16">
        <v>7.9913497950709206E-3</v>
      </c>
      <c r="AS14" s="16">
        <v>0</v>
      </c>
      <c r="AT14" s="16">
        <v>0</v>
      </c>
      <c r="AU14" s="16">
        <v>3.37510718397451E-2</v>
      </c>
      <c r="AV14" s="16"/>
      <c r="AW14" s="16">
        <v>0</v>
      </c>
      <c r="AX14" s="16">
        <v>9.7792181892449401E-3</v>
      </c>
      <c r="AY14" s="16">
        <v>9.7792181892449401E-3</v>
      </c>
      <c r="AZ14" s="16">
        <v>0</v>
      </c>
      <c r="BA14" s="16">
        <v>0</v>
      </c>
      <c r="BB14" s="16">
        <v>0</v>
      </c>
      <c r="BC14" s="16">
        <v>0</v>
      </c>
      <c r="BD14" s="16">
        <v>0</v>
      </c>
      <c r="BE14" s="16">
        <v>0</v>
      </c>
      <c r="BF14" s="16"/>
      <c r="BG14" s="16">
        <v>8.5066395954364292E-3</v>
      </c>
      <c r="BH14" s="16">
        <v>0</v>
      </c>
      <c r="BI14" s="16">
        <v>0</v>
      </c>
      <c r="BJ14" s="16">
        <v>0</v>
      </c>
      <c r="BK14" s="16">
        <v>0</v>
      </c>
      <c r="BL14" s="16">
        <v>0</v>
      </c>
      <c r="BM14" s="16"/>
      <c r="BN14" s="16">
        <v>0</v>
      </c>
      <c r="BO14" s="16">
        <v>5.5493460165665504E-3</v>
      </c>
      <c r="BP14" s="16">
        <v>0</v>
      </c>
      <c r="BQ14" s="16">
        <v>1.32235215645171E-2</v>
      </c>
      <c r="BR14" s="16">
        <v>0</v>
      </c>
      <c r="BS14" s="16">
        <v>0</v>
      </c>
      <c r="BT14" s="16"/>
      <c r="BU14" s="16">
        <v>4.3556488882621602E-3</v>
      </c>
      <c r="BV14" s="16">
        <v>6.6420702060666298E-3</v>
      </c>
      <c r="BW14" s="16"/>
      <c r="BX14" s="16">
        <v>6.6085968372503199E-3</v>
      </c>
      <c r="BY14" s="16">
        <v>3.60723814634618E-3</v>
      </c>
      <c r="BZ14" s="16"/>
      <c r="CA14" s="16">
        <v>5.0149693187583003E-3</v>
      </c>
      <c r="CB14" s="16" t="s">
        <v>137</v>
      </c>
    </row>
    <row r="15" spans="2:80" x14ac:dyDescent="0.35">
      <c r="B15" s="17" t="s">
        <v>413</v>
      </c>
      <c r="C15" s="19">
        <v>0.33096359664394298</v>
      </c>
      <c r="D15" s="19">
        <v>0.3605225804637</v>
      </c>
      <c r="E15" s="19">
        <v>0.30451116353224</v>
      </c>
      <c r="F15" s="19"/>
      <c r="G15" s="19">
        <v>0.25963742335471401</v>
      </c>
      <c r="H15" s="19">
        <v>0.29752703255428098</v>
      </c>
      <c r="I15" s="19">
        <v>0.37275177601138598</v>
      </c>
      <c r="J15" s="19"/>
      <c r="K15" s="19">
        <v>0.35336008268871599</v>
      </c>
      <c r="L15" s="19">
        <v>0.36288499665155699</v>
      </c>
      <c r="M15" s="19">
        <v>0.30664958749858301</v>
      </c>
      <c r="N15" s="19">
        <v>0.28518933375335398</v>
      </c>
      <c r="O15" s="19"/>
      <c r="P15" s="19">
        <v>0.24368616117460301</v>
      </c>
      <c r="Q15" s="19">
        <v>0.32823371520914502</v>
      </c>
      <c r="R15" s="19">
        <v>0.35016289572325199</v>
      </c>
      <c r="S15" s="19">
        <v>0.29926440428268403</v>
      </c>
      <c r="T15" s="19">
        <v>0.33438335717006701</v>
      </c>
      <c r="U15" s="19">
        <v>0.38655791465311501</v>
      </c>
      <c r="V15" s="19">
        <v>0.39913233767707901</v>
      </c>
      <c r="W15" s="19">
        <v>0.56327930265080794</v>
      </c>
      <c r="X15" s="19">
        <v>0.31928983400081101</v>
      </c>
      <c r="Y15" s="19">
        <v>0.27743467845002701</v>
      </c>
      <c r="Z15" s="19">
        <v>0.31320405331143802</v>
      </c>
      <c r="AA15" s="19">
        <v>0.45010806201472298</v>
      </c>
      <c r="AB15" s="19"/>
      <c r="AC15" s="19">
        <v>0.32962912658013399</v>
      </c>
      <c r="AD15" s="19">
        <v>0.30128868811514198</v>
      </c>
      <c r="AE15" s="19">
        <v>0.32663667575338101</v>
      </c>
      <c r="AF15" s="19">
        <v>0.39295811188616903</v>
      </c>
      <c r="AG15" s="19"/>
      <c r="AH15" s="19">
        <v>0.31892485996569497</v>
      </c>
      <c r="AI15" s="19">
        <v>0.349909471284641</v>
      </c>
      <c r="AJ15" s="19">
        <v>0.37363346659726099</v>
      </c>
      <c r="AK15" s="19">
        <v>0.247025642120735</v>
      </c>
      <c r="AL15" s="19"/>
      <c r="AM15" s="19">
        <v>0.30821062691385998</v>
      </c>
      <c r="AN15" s="19">
        <v>0.33585777677947598</v>
      </c>
      <c r="AO15" s="19">
        <v>0.42333387862124799</v>
      </c>
      <c r="AP15" s="19"/>
      <c r="AQ15" s="19">
        <v>0.330002466606233</v>
      </c>
      <c r="AR15" s="19">
        <v>0.30967348066251399</v>
      </c>
      <c r="AS15" s="19">
        <v>0.530119042201461</v>
      </c>
      <c r="AT15" s="19">
        <v>0.195165760106012</v>
      </c>
      <c r="AU15" s="19">
        <v>0.30693491869718098</v>
      </c>
      <c r="AV15" s="19"/>
      <c r="AW15" s="19">
        <v>0.338344834134023</v>
      </c>
      <c r="AX15" s="19">
        <v>0.36034983866273101</v>
      </c>
      <c r="AY15" s="19">
        <v>0.36034983866273101</v>
      </c>
      <c r="AZ15" s="19">
        <v>0.41660903662767401</v>
      </c>
      <c r="BA15" s="19">
        <v>0.29878294142648698</v>
      </c>
      <c r="BB15" s="19">
        <v>0.39825563474805997</v>
      </c>
      <c r="BC15" s="19">
        <v>0.35241390488809099</v>
      </c>
      <c r="BD15" s="19">
        <v>0.113994445590563</v>
      </c>
      <c r="BE15" s="19">
        <v>0</v>
      </c>
      <c r="BF15" s="19"/>
      <c r="BG15" s="19">
        <v>0.353083828220221</v>
      </c>
      <c r="BH15" s="19">
        <v>0.38792889741793302</v>
      </c>
      <c r="BI15" s="19">
        <v>0.180319049026331</v>
      </c>
      <c r="BJ15" s="19">
        <v>0.216787151343073</v>
      </c>
      <c r="BK15" s="19">
        <v>0.42562427883666898</v>
      </c>
      <c r="BL15" s="19">
        <v>0</v>
      </c>
      <c r="BM15" s="19"/>
      <c r="BN15" s="19">
        <v>0.28406754054348698</v>
      </c>
      <c r="BO15" s="19">
        <v>0.32561630315335199</v>
      </c>
      <c r="BP15" s="19">
        <v>0.35236680532158299</v>
      </c>
      <c r="BQ15" s="19">
        <v>0.336286876171</v>
      </c>
      <c r="BR15" s="19">
        <v>0.416715160886442</v>
      </c>
      <c r="BS15" s="19">
        <v>0.19823668740331801</v>
      </c>
      <c r="BT15" s="19"/>
      <c r="BU15" s="19">
        <v>0.34487679187459602</v>
      </c>
      <c r="BV15" s="19">
        <v>0.29662798188367301</v>
      </c>
      <c r="BW15" s="19"/>
      <c r="BX15" s="19">
        <v>0.39225590301591801</v>
      </c>
      <c r="BY15" s="19">
        <v>0.27682102611999099</v>
      </c>
      <c r="BZ15" s="19"/>
      <c r="CA15" s="19">
        <v>0.33096359664394298</v>
      </c>
      <c r="CB15" s="19" t="s">
        <v>137</v>
      </c>
    </row>
    <row r="16" spans="2:80" x14ac:dyDescent="0.35">
      <c r="B16" s="17" t="s">
        <v>414</v>
      </c>
      <c r="C16" s="19">
        <v>0.47144503040951402</v>
      </c>
      <c r="D16" s="19">
        <v>0.45504281362134802</v>
      </c>
      <c r="E16" s="19">
        <v>0.48612342886591198</v>
      </c>
      <c r="F16" s="19"/>
      <c r="G16" s="19">
        <v>0.59658397552216202</v>
      </c>
      <c r="H16" s="19">
        <v>0.49311633490140999</v>
      </c>
      <c r="I16" s="19">
        <v>0.41830183830352602</v>
      </c>
      <c r="J16" s="19"/>
      <c r="K16" s="19">
        <v>0.45265868011974297</v>
      </c>
      <c r="L16" s="19">
        <v>0.44213987890752499</v>
      </c>
      <c r="M16" s="19">
        <v>0.51606314072736603</v>
      </c>
      <c r="N16" s="19">
        <v>0.50645397377749801</v>
      </c>
      <c r="O16" s="19"/>
      <c r="P16" s="19">
        <v>0.54569026707145996</v>
      </c>
      <c r="Q16" s="19">
        <v>0.42592187363281098</v>
      </c>
      <c r="R16" s="19">
        <v>0.476968586634337</v>
      </c>
      <c r="S16" s="19">
        <v>0.55473209220934006</v>
      </c>
      <c r="T16" s="19">
        <v>0.40212715143258998</v>
      </c>
      <c r="U16" s="19">
        <v>0.49033598334740702</v>
      </c>
      <c r="V16" s="19">
        <v>0.39331397852783201</v>
      </c>
      <c r="W16" s="19">
        <v>0.168830221421439</v>
      </c>
      <c r="X16" s="19">
        <v>0.46181691492953503</v>
      </c>
      <c r="Y16" s="19">
        <v>0.58405123244128998</v>
      </c>
      <c r="Z16" s="19">
        <v>0.42431743449246101</v>
      </c>
      <c r="AA16" s="19">
        <v>0.54989193798527702</v>
      </c>
      <c r="AB16" s="19"/>
      <c r="AC16" s="19">
        <v>0.45150702577707502</v>
      </c>
      <c r="AD16" s="19">
        <v>0.49714478636298298</v>
      </c>
      <c r="AE16" s="19">
        <v>0.42391006312088803</v>
      </c>
      <c r="AF16" s="19">
        <v>0.482150157809423</v>
      </c>
      <c r="AG16" s="19"/>
      <c r="AH16" s="19">
        <v>0.48839331587935902</v>
      </c>
      <c r="AI16" s="19">
        <v>0.46119644095429602</v>
      </c>
      <c r="AJ16" s="19">
        <v>0.41891083816796199</v>
      </c>
      <c r="AK16" s="19">
        <v>0.37641995228141101</v>
      </c>
      <c r="AL16" s="19"/>
      <c r="AM16" s="19">
        <v>0.50016123631714404</v>
      </c>
      <c r="AN16" s="19">
        <v>0.47204635214455998</v>
      </c>
      <c r="AO16" s="19">
        <v>0.309659940696069</v>
      </c>
      <c r="AP16" s="19"/>
      <c r="AQ16" s="19">
        <v>0.43874659350699602</v>
      </c>
      <c r="AR16" s="19">
        <v>0.53317269137954404</v>
      </c>
      <c r="AS16" s="19">
        <v>0.35644347776762098</v>
      </c>
      <c r="AT16" s="19">
        <v>0.33094219468244801</v>
      </c>
      <c r="AU16" s="19">
        <v>0.47599714089438</v>
      </c>
      <c r="AV16" s="19"/>
      <c r="AW16" s="19">
        <v>0.45004738070467498</v>
      </c>
      <c r="AX16" s="19">
        <v>0.42185758929293099</v>
      </c>
      <c r="AY16" s="19">
        <v>0.42185758929293099</v>
      </c>
      <c r="AZ16" s="19">
        <v>0.42051513568147703</v>
      </c>
      <c r="BA16" s="19">
        <v>0.54796583313841196</v>
      </c>
      <c r="BB16" s="19">
        <v>0.405112855712769</v>
      </c>
      <c r="BC16" s="19">
        <v>0.53518022900920803</v>
      </c>
      <c r="BD16" s="19">
        <v>0.70330942127448703</v>
      </c>
      <c r="BE16" s="19">
        <v>1</v>
      </c>
      <c r="BF16" s="19"/>
      <c r="BG16" s="19">
        <v>0.42916239054317901</v>
      </c>
      <c r="BH16" s="19">
        <v>0.42446585145413901</v>
      </c>
      <c r="BI16" s="19">
        <v>0.65904903220628896</v>
      </c>
      <c r="BJ16" s="19">
        <v>0.62859987902980197</v>
      </c>
      <c r="BK16" s="19">
        <v>0.40970347696519399</v>
      </c>
      <c r="BL16" s="19">
        <v>0.82369422006909698</v>
      </c>
      <c r="BM16" s="19"/>
      <c r="BN16" s="19">
        <v>0.45369472380620601</v>
      </c>
      <c r="BO16" s="19">
        <v>0.49363159070391199</v>
      </c>
      <c r="BP16" s="19">
        <v>0.41737890718540399</v>
      </c>
      <c r="BQ16" s="19">
        <v>0.47004099821804901</v>
      </c>
      <c r="BR16" s="19">
        <v>0.44290572538195799</v>
      </c>
      <c r="BS16" s="19">
        <v>0.55823184206035303</v>
      </c>
      <c r="BT16" s="19"/>
      <c r="BU16" s="19">
        <v>0.45404115047086202</v>
      </c>
      <c r="BV16" s="19">
        <v>0.51439511534693805</v>
      </c>
      <c r="BW16" s="19"/>
      <c r="BX16" s="19">
        <v>0.43163673914888601</v>
      </c>
      <c r="BY16" s="19">
        <v>0.50660969208721596</v>
      </c>
      <c r="BZ16" s="19"/>
      <c r="CA16" s="19">
        <v>0.47144503040951402</v>
      </c>
      <c r="CB16" s="19" t="s">
        <v>137</v>
      </c>
    </row>
    <row r="17" spans="2:80" x14ac:dyDescent="0.35">
      <c r="B17" s="24" t="s">
        <v>110</v>
      </c>
      <c r="C17" s="20">
        <v>-0.14048143376557101</v>
      </c>
      <c r="D17" s="20">
        <v>-9.4520233157647696E-2</v>
      </c>
      <c r="E17" s="20">
        <v>-0.181612265333673</v>
      </c>
      <c r="F17" s="20"/>
      <c r="G17" s="20">
        <v>-0.33694655216744901</v>
      </c>
      <c r="H17" s="20">
        <v>-0.19558930234713001</v>
      </c>
      <c r="I17" s="20">
        <v>-4.5550062292140397E-2</v>
      </c>
      <c r="J17" s="20"/>
      <c r="K17" s="20">
        <v>-9.9298597431026495E-2</v>
      </c>
      <c r="L17" s="20">
        <v>-7.9254882255967496E-2</v>
      </c>
      <c r="M17" s="20">
        <v>-0.20941355322878299</v>
      </c>
      <c r="N17" s="20">
        <v>-0.221264640024144</v>
      </c>
      <c r="O17" s="20"/>
      <c r="P17" s="20">
        <v>-0.302004105896857</v>
      </c>
      <c r="Q17" s="20">
        <v>-9.7688158423666599E-2</v>
      </c>
      <c r="R17" s="20">
        <v>-0.12680569091108501</v>
      </c>
      <c r="S17" s="20">
        <v>-0.25546768792665597</v>
      </c>
      <c r="T17" s="20">
        <v>-6.7743794262522999E-2</v>
      </c>
      <c r="U17" s="20">
        <v>-0.103778068694292</v>
      </c>
      <c r="V17" s="20">
        <v>5.8183591492473302E-3</v>
      </c>
      <c r="W17" s="20">
        <v>0.394449081229368</v>
      </c>
      <c r="X17" s="20">
        <v>-0.14252708092872399</v>
      </c>
      <c r="Y17" s="20">
        <v>-0.30661655399126297</v>
      </c>
      <c r="Z17" s="20">
        <v>-0.111113381181023</v>
      </c>
      <c r="AA17" s="20">
        <v>-9.9783875970553798E-2</v>
      </c>
      <c r="AB17" s="20"/>
      <c r="AC17" s="20">
        <v>-0.121877899196941</v>
      </c>
      <c r="AD17" s="20">
        <v>-0.195856098247841</v>
      </c>
      <c r="AE17" s="20">
        <v>-9.7273387367506806E-2</v>
      </c>
      <c r="AF17" s="20">
        <v>-8.9192045923253194E-2</v>
      </c>
      <c r="AG17" s="20"/>
      <c r="AH17" s="20">
        <v>-0.169468455913664</v>
      </c>
      <c r="AI17" s="20">
        <v>-0.111286969669655</v>
      </c>
      <c r="AJ17" s="20">
        <v>-4.5277371570701101E-2</v>
      </c>
      <c r="AK17" s="20">
        <v>-0.12939431016067601</v>
      </c>
      <c r="AL17" s="20"/>
      <c r="AM17" s="20">
        <v>-0.19195060940328401</v>
      </c>
      <c r="AN17" s="20">
        <v>-0.136188575365084</v>
      </c>
      <c r="AO17" s="20">
        <v>0.11367393792517901</v>
      </c>
      <c r="AP17" s="20"/>
      <c r="AQ17" s="20">
        <v>-0.108744126900763</v>
      </c>
      <c r="AR17" s="20">
        <v>-0.22349921071702999</v>
      </c>
      <c r="AS17" s="20">
        <v>0.17367556443384</v>
      </c>
      <c r="AT17" s="20">
        <v>-0.13577643457643601</v>
      </c>
      <c r="AU17" s="20">
        <v>-0.16906222219719999</v>
      </c>
      <c r="AV17" s="20"/>
      <c r="AW17" s="20">
        <v>-0.111702546570652</v>
      </c>
      <c r="AX17" s="20">
        <v>-6.1507750630200198E-2</v>
      </c>
      <c r="AY17" s="20">
        <v>-6.1507750630200198E-2</v>
      </c>
      <c r="AZ17" s="20">
        <v>-3.9060990538030099E-3</v>
      </c>
      <c r="BA17" s="20">
        <v>-0.24918289171192601</v>
      </c>
      <c r="BB17" s="20">
        <v>-6.8572209647086999E-3</v>
      </c>
      <c r="BC17" s="20">
        <v>-0.18276632412111801</v>
      </c>
      <c r="BD17" s="20">
        <v>-0.58931497568392399</v>
      </c>
      <c r="BE17" s="20">
        <v>-1</v>
      </c>
      <c r="BF17" s="20"/>
      <c r="BG17" s="20">
        <v>-7.6078562322958093E-2</v>
      </c>
      <c r="BH17" s="20">
        <v>-3.6536954036205799E-2</v>
      </c>
      <c r="BI17" s="20">
        <v>-0.47872998317995802</v>
      </c>
      <c r="BJ17" s="20">
        <v>-0.411812727686729</v>
      </c>
      <c r="BK17" s="20">
        <v>1.59208018714748E-2</v>
      </c>
      <c r="BL17" s="20">
        <v>-0.82369422006909698</v>
      </c>
      <c r="BM17" s="20"/>
      <c r="BN17" s="20">
        <v>-0.169627183262719</v>
      </c>
      <c r="BO17" s="20">
        <v>-0.16801528755056</v>
      </c>
      <c r="BP17" s="20">
        <v>-6.5012101863821795E-2</v>
      </c>
      <c r="BQ17" s="20">
        <v>-0.13375412204704801</v>
      </c>
      <c r="BR17" s="20">
        <v>-2.6190564495516402E-2</v>
      </c>
      <c r="BS17" s="20">
        <v>-0.35999515465703602</v>
      </c>
      <c r="BT17" s="20"/>
      <c r="BU17" s="20">
        <v>-0.109164358596266</v>
      </c>
      <c r="BV17" s="20">
        <v>-0.21776713346326501</v>
      </c>
      <c r="BW17" s="20"/>
      <c r="BX17" s="20">
        <v>-3.9380836132968403E-2</v>
      </c>
      <c r="BY17" s="20">
        <v>-0.229788665967224</v>
      </c>
      <c r="BZ17" s="20"/>
      <c r="CA17" s="20">
        <v>-0.14048143376557101</v>
      </c>
      <c r="CB17" s="20" t="s">
        <v>137</v>
      </c>
    </row>
    <row r="18" spans="2:80" x14ac:dyDescent="0.35">
      <c r="B18" t="s">
        <v>503</v>
      </c>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CB17"/>
  <sheetViews>
    <sheetView showGridLines="0" workbookViewId="0">
      <pane xSplit="2" topLeftCell="C1" activePane="topRight" state="frozen"/>
      <selection pane="topRight" activeCell="B6" sqref="B6"/>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418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219</v>
      </c>
      <c r="D7" s="10">
        <v>101</v>
      </c>
      <c r="E7" s="10">
        <v>118</v>
      </c>
      <c r="F7" s="10"/>
      <c r="G7" s="10">
        <v>51</v>
      </c>
      <c r="H7" s="10">
        <v>70</v>
      </c>
      <c r="I7" s="10">
        <v>98</v>
      </c>
      <c r="J7" s="10"/>
      <c r="K7" s="10">
        <v>68</v>
      </c>
      <c r="L7" s="10">
        <v>57</v>
      </c>
      <c r="M7" s="10">
        <v>32</v>
      </c>
      <c r="N7" s="10">
        <v>62</v>
      </c>
      <c r="O7" s="10"/>
      <c r="P7" s="10">
        <v>29</v>
      </c>
      <c r="Q7" s="10">
        <v>25</v>
      </c>
      <c r="R7" s="10">
        <v>19</v>
      </c>
      <c r="S7" s="10">
        <v>23</v>
      </c>
      <c r="T7" s="10">
        <v>17</v>
      </c>
      <c r="U7" s="10">
        <v>16</v>
      </c>
      <c r="V7" s="10">
        <v>17</v>
      </c>
      <c r="W7" s="10">
        <v>3</v>
      </c>
      <c r="X7" s="10">
        <v>30</v>
      </c>
      <c r="Y7" s="10">
        <v>25</v>
      </c>
      <c r="Z7" s="10">
        <v>10</v>
      </c>
      <c r="AA7" s="10">
        <v>5</v>
      </c>
      <c r="AB7" s="10"/>
      <c r="AC7" s="10">
        <v>61</v>
      </c>
      <c r="AD7" s="10">
        <v>88</v>
      </c>
      <c r="AE7" s="10">
        <v>25</v>
      </c>
      <c r="AF7" s="10">
        <v>28</v>
      </c>
      <c r="AG7" s="10"/>
      <c r="AH7" s="10">
        <v>133</v>
      </c>
      <c r="AI7" s="10">
        <v>56</v>
      </c>
      <c r="AJ7" s="10">
        <v>20</v>
      </c>
      <c r="AK7" s="10">
        <v>3</v>
      </c>
      <c r="AL7" s="10"/>
      <c r="AM7" s="10">
        <v>125</v>
      </c>
      <c r="AN7" s="10">
        <v>83</v>
      </c>
      <c r="AO7" s="10">
        <v>11</v>
      </c>
      <c r="AP7" s="10"/>
      <c r="AQ7" s="10">
        <v>99</v>
      </c>
      <c r="AR7" s="10">
        <v>61</v>
      </c>
      <c r="AS7" s="10">
        <v>12</v>
      </c>
      <c r="AT7" s="10">
        <v>3</v>
      </c>
      <c r="AU7" s="10">
        <v>20</v>
      </c>
      <c r="AV7" s="10"/>
      <c r="AW7" s="10">
        <v>18</v>
      </c>
      <c r="AX7" s="10">
        <v>60</v>
      </c>
      <c r="AY7" s="10">
        <v>60</v>
      </c>
      <c r="AZ7" s="10">
        <v>30</v>
      </c>
      <c r="BA7" s="10">
        <v>31</v>
      </c>
      <c r="BB7" s="10">
        <v>6</v>
      </c>
      <c r="BC7" s="10">
        <v>4</v>
      </c>
      <c r="BD7" s="10">
        <v>21</v>
      </c>
      <c r="BE7" s="10">
        <v>7</v>
      </c>
      <c r="BF7" s="10"/>
      <c r="BG7" s="10">
        <v>119</v>
      </c>
      <c r="BH7" s="10">
        <v>27</v>
      </c>
      <c r="BI7" s="10">
        <v>22</v>
      </c>
      <c r="BJ7" s="10">
        <v>28</v>
      </c>
      <c r="BK7" s="10">
        <v>16</v>
      </c>
      <c r="BL7" s="10">
        <v>6</v>
      </c>
      <c r="BM7" s="10"/>
      <c r="BN7" s="10">
        <v>27</v>
      </c>
      <c r="BO7" s="10">
        <v>78</v>
      </c>
      <c r="BP7" s="10">
        <v>13</v>
      </c>
      <c r="BQ7" s="10">
        <v>55</v>
      </c>
      <c r="BR7" s="10">
        <v>33</v>
      </c>
      <c r="BS7" s="10">
        <v>13</v>
      </c>
      <c r="BT7" s="10"/>
      <c r="BU7" s="10">
        <v>149</v>
      </c>
      <c r="BV7" s="10">
        <v>70</v>
      </c>
      <c r="BW7" s="10"/>
      <c r="BX7" s="10">
        <v>92</v>
      </c>
      <c r="BY7" s="10">
        <v>127</v>
      </c>
      <c r="BZ7" s="10"/>
      <c r="CA7" s="10">
        <v>219</v>
      </c>
      <c r="CB7" s="10" t="s">
        <v>136</v>
      </c>
    </row>
    <row r="8" spans="2:80" ht="30" customHeight="1" x14ac:dyDescent="0.35">
      <c r="B8" s="11" t="s">
        <v>20</v>
      </c>
      <c r="C8" s="11">
        <v>221</v>
      </c>
      <c r="D8" s="11">
        <v>101</v>
      </c>
      <c r="E8" s="11">
        <v>120</v>
      </c>
      <c r="F8" s="11"/>
      <c r="G8" s="11">
        <v>49</v>
      </c>
      <c r="H8" s="11">
        <v>67</v>
      </c>
      <c r="I8" s="11">
        <v>105</v>
      </c>
      <c r="J8" s="11"/>
      <c r="K8" s="11">
        <v>68</v>
      </c>
      <c r="L8" s="11">
        <v>58</v>
      </c>
      <c r="M8" s="11">
        <v>32</v>
      </c>
      <c r="N8" s="11">
        <v>63</v>
      </c>
      <c r="O8" s="11"/>
      <c r="P8" s="11">
        <v>38</v>
      </c>
      <c r="Q8" s="11">
        <v>23</v>
      </c>
      <c r="R8" s="11">
        <v>18</v>
      </c>
      <c r="S8" s="11">
        <v>21</v>
      </c>
      <c r="T8" s="11">
        <v>16</v>
      </c>
      <c r="U8" s="11">
        <v>18</v>
      </c>
      <c r="V8" s="11">
        <v>16</v>
      </c>
      <c r="W8" s="11">
        <v>3</v>
      </c>
      <c r="X8" s="11">
        <v>27</v>
      </c>
      <c r="Y8" s="11">
        <v>25</v>
      </c>
      <c r="Z8" s="11">
        <v>10</v>
      </c>
      <c r="AA8" s="11">
        <v>6</v>
      </c>
      <c r="AB8" s="11"/>
      <c r="AC8" s="11">
        <v>62</v>
      </c>
      <c r="AD8" s="11">
        <v>89</v>
      </c>
      <c r="AE8" s="11">
        <v>25</v>
      </c>
      <c r="AF8" s="11">
        <v>29</v>
      </c>
      <c r="AG8" s="11"/>
      <c r="AH8" s="11">
        <v>136</v>
      </c>
      <c r="AI8" s="11">
        <v>55</v>
      </c>
      <c r="AJ8" s="11">
        <v>20</v>
      </c>
      <c r="AK8" s="11">
        <v>3</v>
      </c>
      <c r="AL8" s="11"/>
      <c r="AM8" s="11">
        <v>128</v>
      </c>
      <c r="AN8" s="11">
        <v>82</v>
      </c>
      <c r="AO8" s="11">
        <v>11</v>
      </c>
      <c r="AP8" s="11"/>
      <c r="AQ8" s="11">
        <v>102</v>
      </c>
      <c r="AR8" s="11">
        <v>60</v>
      </c>
      <c r="AS8" s="11">
        <v>12</v>
      </c>
      <c r="AT8" s="11">
        <v>3</v>
      </c>
      <c r="AU8" s="11">
        <v>21</v>
      </c>
      <c r="AV8" s="11"/>
      <c r="AW8" s="11">
        <v>20</v>
      </c>
      <c r="AX8" s="11">
        <v>63</v>
      </c>
      <c r="AY8" s="11">
        <v>63</v>
      </c>
      <c r="AZ8" s="11">
        <v>28</v>
      </c>
      <c r="BA8" s="11">
        <v>29</v>
      </c>
      <c r="BB8" s="11">
        <v>6</v>
      </c>
      <c r="BC8" s="11">
        <v>4</v>
      </c>
      <c r="BD8" s="11">
        <v>21</v>
      </c>
      <c r="BE8" s="11">
        <v>6</v>
      </c>
      <c r="BF8" s="11"/>
      <c r="BG8" s="11">
        <v>119</v>
      </c>
      <c r="BH8" s="11">
        <v>27</v>
      </c>
      <c r="BI8" s="11">
        <v>23</v>
      </c>
      <c r="BJ8" s="11">
        <v>30</v>
      </c>
      <c r="BK8" s="11">
        <v>16</v>
      </c>
      <c r="BL8" s="11">
        <v>6</v>
      </c>
      <c r="BM8" s="11"/>
      <c r="BN8" s="11">
        <v>31</v>
      </c>
      <c r="BO8" s="11">
        <v>80</v>
      </c>
      <c r="BP8" s="11">
        <v>14</v>
      </c>
      <c r="BQ8" s="11">
        <v>52</v>
      </c>
      <c r="BR8" s="11">
        <v>32</v>
      </c>
      <c r="BS8" s="11">
        <v>13</v>
      </c>
      <c r="BT8" s="11"/>
      <c r="BU8" s="11">
        <v>152</v>
      </c>
      <c r="BV8" s="11">
        <v>70</v>
      </c>
      <c r="BW8" s="11"/>
      <c r="BX8" s="11">
        <v>95</v>
      </c>
      <c r="BY8" s="11">
        <v>126</v>
      </c>
      <c r="BZ8" s="11"/>
      <c r="CA8" s="11">
        <v>221</v>
      </c>
      <c r="CB8" s="11" t="s">
        <v>136</v>
      </c>
    </row>
    <row r="9" spans="2:80" x14ac:dyDescent="0.35">
      <c r="B9" s="17" t="s">
        <v>158</v>
      </c>
      <c r="C9" s="16">
        <v>0.37021603777236201</v>
      </c>
      <c r="D9" s="16">
        <v>0.336413027392027</v>
      </c>
      <c r="E9" s="16">
        <v>0.39853238383991901</v>
      </c>
      <c r="F9" s="16"/>
      <c r="G9" s="16">
        <v>0.41582184502925501</v>
      </c>
      <c r="H9" s="16">
        <v>0.41693092708673901</v>
      </c>
      <c r="I9" s="16">
        <v>0.318705502930963</v>
      </c>
      <c r="J9" s="16"/>
      <c r="K9" s="16">
        <v>0.23583944102947599</v>
      </c>
      <c r="L9" s="16">
        <v>0.43315487777629103</v>
      </c>
      <c r="M9" s="16">
        <v>0.47731766181381402</v>
      </c>
      <c r="N9" s="16">
        <v>0.40148117834423702</v>
      </c>
      <c r="O9" s="16"/>
      <c r="P9" s="16">
        <v>0.34386715157324899</v>
      </c>
      <c r="Q9" s="16">
        <v>0.20010436396921299</v>
      </c>
      <c r="R9" s="16">
        <v>0.16861206304894999</v>
      </c>
      <c r="S9" s="16">
        <v>0.35410366774891</v>
      </c>
      <c r="T9" s="16">
        <v>0.64112424005214996</v>
      </c>
      <c r="U9" s="16">
        <v>0.49772375118233803</v>
      </c>
      <c r="V9" s="16">
        <v>0.52431549394970201</v>
      </c>
      <c r="W9" s="16">
        <v>0</v>
      </c>
      <c r="X9" s="16">
        <v>0.36757087767123198</v>
      </c>
      <c r="Y9" s="16">
        <v>0.47480851484989001</v>
      </c>
      <c r="Z9" s="16">
        <v>0.29335934733056901</v>
      </c>
      <c r="AA9" s="16">
        <v>0.20590245921248501</v>
      </c>
      <c r="AB9" s="16"/>
      <c r="AC9" s="16">
        <v>0.48002036317388902</v>
      </c>
      <c r="AD9" s="16">
        <v>0.31851694553700599</v>
      </c>
      <c r="AE9" s="16">
        <v>0.36312751687462302</v>
      </c>
      <c r="AF9" s="16">
        <v>0.25671056034873502</v>
      </c>
      <c r="AG9" s="16"/>
      <c r="AH9" s="16">
        <v>0.35664859995314402</v>
      </c>
      <c r="AI9" s="16">
        <v>0.30133411066792798</v>
      </c>
      <c r="AJ9" s="16">
        <v>0.51472752476069705</v>
      </c>
      <c r="AK9" s="16">
        <v>0.336823502953013</v>
      </c>
      <c r="AL9" s="16"/>
      <c r="AM9" s="16">
        <v>0.40076394582886299</v>
      </c>
      <c r="AN9" s="16">
        <v>0.29861627198461199</v>
      </c>
      <c r="AO9" s="16">
        <v>0.55237223623566001</v>
      </c>
      <c r="AP9" s="16"/>
      <c r="AQ9" s="16">
        <v>0.326688863059099</v>
      </c>
      <c r="AR9" s="16">
        <v>0.38342710161098298</v>
      </c>
      <c r="AS9" s="16">
        <v>0.26738563669805898</v>
      </c>
      <c r="AT9" s="16">
        <v>0.72849966866958005</v>
      </c>
      <c r="AU9" s="16">
        <v>0.398373035634703</v>
      </c>
      <c r="AV9" s="16"/>
      <c r="AW9" s="16">
        <v>0.35213439173418098</v>
      </c>
      <c r="AX9" s="16">
        <v>0.233650096137828</v>
      </c>
      <c r="AY9" s="16">
        <v>0.233650096137828</v>
      </c>
      <c r="AZ9" s="16">
        <v>0.42708659991634101</v>
      </c>
      <c r="BA9" s="16">
        <v>0.28362375752768199</v>
      </c>
      <c r="BB9" s="16">
        <v>0.46604617686487299</v>
      </c>
      <c r="BC9" s="16">
        <v>0</v>
      </c>
      <c r="BD9" s="16">
        <v>0.46472568770745099</v>
      </c>
      <c r="BE9" s="16">
        <v>0.58552727916788905</v>
      </c>
      <c r="BF9" s="16"/>
      <c r="BG9" s="16">
        <v>0.32163089449352</v>
      </c>
      <c r="BH9" s="16">
        <v>0.43311223813889499</v>
      </c>
      <c r="BI9" s="16">
        <v>0.541471517810164</v>
      </c>
      <c r="BJ9" s="16">
        <v>0.30915313498437402</v>
      </c>
      <c r="BK9" s="16">
        <v>0.418918827473301</v>
      </c>
      <c r="BL9" s="16">
        <v>0.481317176977683</v>
      </c>
      <c r="BM9" s="16"/>
      <c r="BN9" s="16">
        <v>0.47614216650265401</v>
      </c>
      <c r="BO9" s="16">
        <v>0.31860412828549001</v>
      </c>
      <c r="BP9" s="16">
        <v>0.37843105763576801</v>
      </c>
      <c r="BQ9" s="16">
        <v>0.34040696307489998</v>
      </c>
      <c r="BR9" s="16">
        <v>0.43334129934280102</v>
      </c>
      <c r="BS9" s="16">
        <v>0.39159460827695097</v>
      </c>
      <c r="BT9" s="16"/>
      <c r="BU9" s="16">
        <v>0.36602652374282302</v>
      </c>
      <c r="BV9" s="16">
        <v>0.379342027529875</v>
      </c>
      <c r="BW9" s="16"/>
      <c r="BX9" s="16">
        <v>0.34795543832145398</v>
      </c>
      <c r="BY9" s="16">
        <v>0.38696988963650297</v>
      </c>
      <c r="BZ9" s="16"/>
      <c r="CA9" s="16">
        <v>0.37021603777236201</v>
      </c>
      <c r="CB9" s="16" t="s">
        <v>137</v>
      </c>
    </row>
    <row r="10" spans="2:80" x14ac:dyDescent="0.35">
      <c r="B10" s="17" t="s">
        <v>159</v>
      </c>
      <c r="C10" s="16">
        <v>0.37900376876052899</v>
      </c>
      <c r="D10" s="16">
        <v>0.41433290118872201</v>
      </c>
      <c r="E10" s="16">
        <v>0.34940900992552199</v>
      </c>
      <c r="F10" s="16"/>
      <c r="G10" s="16">
        <v>0.38795110147239098</v>
      </c>
      <c r="H10" s="16">
        <v>0.322637395260441</v>
      </c>
      <c r="I10" s="16">
        <v>0.41102520143365401</v>
      </c>
      <c r="J10" s="16"/>
      <c r="K10" s="16">
        <v>0.470119952905109</v>
      </c>
      <c r="L10" s="16">
        <v>0.34171360870430101</v>
      </c>
      <c r="M10" s="16">
        <v>0.29775055951264701</v>
      </c>
      <c r="N10" s="16">
        <v>0.35720847709741399</v>
      </c>
      <c r="O10" s="16"/>
      <c r="P10" s="16">
        <v>0.44681891663770801</v>
      </c>
      <c r="Q10" s="16">
        <v>0.31602483814627003</v>
      </c>
      <c r="R10" s="16">
        <v>0.51005593661723703</v>
      </c>
      <c r="S10" s="16">
        <v>0.34332760490692199</v>
      </c>
      <c r="T10" s="16">
        <v>0.22793377994417499</v>
      </c>
      <c r="U10" s="16">
        <v>0.13104718094409101</v>
      </c>
      <c r="V10" s="16">
        <v>0.41672485600876802</v>
      </c>
      <c r="W10" s="16">
        <v>0.69570762426656796</v>
      </c>
      <c r="X10" s="16">
        <v>0.39530865949677602</v>
      </c>
      <c r="Y10" s="16">
        <v>0.36196334384356199</v>
      </c>
      <c r="Z10" s="16">
        <v>0.50833818650912899</v>
      </c>
      <c r="AA10" s="16">
        <v>0.60084784821509296</v>
      </c>
      <c r="AB10" s="16"/>
      <c r="AC10" s="16">
        <v>0.28651879977928202</v>
      </c>
      <c r="AD10" s="16">
        <v>0.42172539236186402</v>
      </c>
      <c r="AE10" s="16">
        <v>0.31772877372348002</v>
      </c>
      <c r="AF10" s="16">
        <v>0.53785550009943395</v>
      </c>
      <c r="AG10" s="16"/>
      <c r="AH10" s="16">
        <v>0.367211790735608</v>
      </c>
      <c r="AI10" s="16">
        <v>0.50672545930808399</v>
      </c>
      <c r="AJ10" s="16">
        <v>0.21329849831547801</v>
      </c>
      <c r="AK10" s="16">
        <v>0</v>
      </c>
      <c r="AL10" s="16"/>
      <c r="AM10" s="16">
        <v>0.36465197326793902</v>
      </c>
      <c r="AN10" s="16">
        <v>0.41464623243488802</v>
      </c>
      <c r="AO10" s="16">
        <v>0.278068217785014</v>
      </c>
      <c r="AP10" s="16"/>
      <c r="AQ10" s="16">
        <v>0.42174491230588002</v>
      </c>
      <c r="AR10" s="16">
        <v>0.36161187540550999</v>
      </c>
      <c r="AS10" s="16">
        <v>0.319596597851315</v>
      </c>
      <c r="AT10" s="16">
        <v>0</v>
      </c>
      <c r="AU10" s="16">
        <v>0.26446186036589497</v>
      </c>
      <c r="AV10" s="16"/>
      <c r="AW10" s="16">
        <v>0.34680861742177799</v>
      </c>
      <c r="AX10" s="16">
        <v>0.463082150178518</v>
      </c>
      <c r="AY10" s="16">
        <v>0.463082150178518</v>
      </c>
      <c r="AZ10" s="16">
        <v>0.38449044884904598</v>
      </c>
      <c r="BA10" s="16">
        <v>0.56780604050233996</v>
      </c>
      <c r="BB10" s="16">
        <v>0.21864358807338599</v>
      </c>
      <c r="BC10" s="16">
        <v>0.78835105788312299</v>
      </c>
      <c r="BD10" s="16">
        <v>0.239506138864851</v>
      </c>
      <c r="BE10" s="16">
        <v>0.27399800186504097</v>
      </c>
      <c r="BF10" s="16"/>
      <c r="BG10" s="16">
        <v>0.39152914607580303</v>
      </c>
      <c r="BH10" s="16">
        <v>0.32535542515219701</v>
      </c>
      <c r="BI10" s="16">
        <v>0.36053224334571199</v>
      </c>
      <c r="BJ10" s="16">
        <v>0.33428967794862702</v>
      </c>
      <c r="BK10" s="16">
        <v>0.461890234739331</v>
      </c>
      <c r="BL10" s="16">
        <v>0.51868282302231705</v>
      </c>
      <c r="BM10" s="16"/>
      <c r="BN10" s="16">
        <v>0.253668202089743</v>
      </c>
      <c r="BO10" s="16">
        <v>0.45221987763256999</v>
      </c>
      <c r="BP10" s="16">
        <v>0.32777090853264801</v>
      </c>
      <c r="BQ10" s="16">
        <v>0.346161287880355</v>
      </c>
      <c r="BR10" s="16">
        <v>0.38810523875741798</v>
      </c>
      <c r="BS10" s="16">
        <v>0.38909834414470101</v>
      </c>
      <c r="BT10" s="16"/>
      <c r="BU10" s="16">
        <v>0.34397639312337802</v>
      </c>
      <c r="BV10" s="16">
        <v>0.45530366155079499</v>
      </c>
      <c r="BW10" s="16"/>
      <c r="BX10" s="16">
        <v>0.37569225429116698</v>
      </c>
      <c r="BY10" s="16">
        <v>0.381496092607782</v>
      </c>
      <c r="BZ10" s="16"/>
      <c r="CA10" s="16">
        <v>0.37900376876052899</v>
      </c>
      <c r="CB10" s="16" t="s">
        <v>137</v>
      </c>
    </row>
    <row r="11" spans="2:80" x14ac:dyDescent="0.35">
      <c r="B11" s="17" t="s">
        <v>177</v>
      </c>
      <c r="C11" s="16">
        <v>0.246699847728516</v>
      </c>
      <c r="D11" s="16">
        <v>0.24925407141925099</v>
      </c>
      <c r="E11" s="16">
        <v>0.24456020746727899</v>
      </c>
      <c r="F11" s="16"/>
      <c r="G11" s="16">
        <v>0.19622705349835301</v>
      </c>
      <c r="H11" s="16">
        <v>0.24701468741777299</v>
      </c>
      <c r="I11" s="16">
        <v>0.27026929563538299</v>
      </c>
      <c r="J11" s="16"/>
      <c r="K11" s="16">
        <v>0.28068472721462601</v>
      </c>
      <c r="L11" s="16">
        <v>0.22513151351940899</v>
      </c>
      <c r="M11" s="16">
        <v>0.224931778673539</v>
      </c>
      <c r="N11" s="16">
        <v>0.24131034455834899</v>
      </c>
      <c r="O11" s="16"/>
      <c r="P11" s="16">
        <v>0.20931393178904301</v>
      </c>
      <c r="Q11" s="16">
        <v>0.444277821386525</v>
      </c>
      <c r="R11" s="16">
        <v>0.32133200033381298</v>
      </c>
      <c r="S11" s="16">
        <v>0.30256872734416801</v>
      </c>
      <c r="T11" s="16">
        <v>0.13094198000367499</v>
      </c>
      <c r="U11" s="16">
        <v>0.37122906787357102</v>
      </c>
      <c r="V11" s="16">
        <v>5.8959650041530302E-2</v>
      </c>
      <c r="W11" s="16">
        <v>0.30429237573343199</v>
      </c>
      <c r="X11" s="16">
        <v>0.23712046283199201</v>
      </c>
      <c r="Y11" s="16">
        <v>0.163228141306548</v>
      </c>
      <c r="Z11" s="16">
        <v>0.198302466160302</v>
      </c>
      <c r="AA11" s="16">
        <v>0.193249692572422</v>
      </c>
      <c r="AB11" s="16"/>
      <c r="AC11" s="16">
        <v>0.23346083704682899</v>
      </c>
      <c r="AD11" s="16">
        <v>0.24964330385264399</v>
      </c>
      <c r="AE11" s="16">
        <v>0.31914370940189701</v>
      </c>
      <c r="AF11" s="16">
        <v>0.20543393955183101</v>
      </c>
      <c r="AG11" s="16"/>
      <c r="AH11" s="16">
        <v>0.26951737566074002</v>
      </c>
      <c r="AI11" s="16">
        <v>0.191940430023988</v>
      </c>
      <c r="AJ11" s="16">
        <v>0.27197397692382502</v>
      </c>
      <c r="AK11" s="16">
        <v>0.663176497046987</v>
      </c>
      <c r="AL11" s="16"/>
      <c r="AM11" s="16">
        <v>0.23458408090319799</v>
      </c>
      <c r="AN11" s="16">
        <v>0.27573612135751902</v>
      </c>
      <c r="AO11" s="16">
        <v>0.16955954597932599</v>
      </c>
      <c r="AP11" s="16"/>
      <c r="AQ11" s="16">
        <v>0.24267446031492401</v>
      </c>
      <c r="AR11" s="16">
        <v>0.25496102298350698</v>
      </c>
      <c r="AS11" s="16">
        <v>0.41301776545062602</v>
      </c>
      <c r="AT11" s="16">
        <v>0.27150033133042001</v>
      </c>
      <c r="AU11" s="16">
        <v>0.33716510399940097</v>
      </c>
      <c r="AV11" s="16"/>
      <c r="AW11" s="16">
        <v>0.30105699084404097</v>
      </c>
      <c r="AX11" s="16">
        <v>0.303267753683654</v>
      </c>
      <c r="AY11" s="16">
        <v>0.303267753683654</v>
      </c>
      <c r="AZ11" s="16">
        <v>0.188422951234613</v>
      </c>
      <c r="BA11" s="16">
        <v>0.148570201969978</v>
      </c>
      <c r="BB11" s="16">
        <v>0.153754690943504</v>
      </c>
      <c r="BC11" s="16">
        <v>0.21164894211687699</v>
      </c>
      <c r="BD11" s="16">
        <v>0.29576817342769701</v>
      </c>
      <c r="BE11" s="16">
        <v>0.14047471896707101</v>
      </c>
      <c r="BF11" s="16"/>
      <c r="BG11" s="16">
        <v>0.27923676453955698</v>
      </c>
      <c r="BH11" s="16">
        <v>0.241532336708908</v>
      </c>
      <c r="BI11" s="16">
        <v>9.7996238844123396E-2</v>
      </c>
      <c r="BJ11" s="16">
        <v>0.35655718706699802</v>
      </c>
      <c r="BK11" s="16">
        <v>0.119190937787368</v>
      </c>
      <c r="BL11" s="16">
        <v>0</v>
      </c>
      <c r="BM11" s="16"/>
      <c r="BN11" s="16">
        <v>0.27018963140760299</v>
      </c>
      <c r="BO11" s="16">
        <v>0.21788523473331201</v>
      </c>
      <c r="BP11" s="16">
        <v>0.29379803383158398</v>
      </c>
      <c r="BQ11" s="16">
        <v>0.31343174904474502</v>
      </c>
      <c r="BR11" s="16">
        <v>0.178553461899782</v>
      </c>
      <c r="BS11" s="16">
        <v>0.21930704757834901</v>
      </c>
      <c r="BT11" s="16"/>
      <c r="BU11" s="16">
        <v>0.28404355254935099</v>
      </c>
      <c r="BV11" s="16">
        <v>0.16535431091933001</v>
      </c>
      <c r="BW11" s="16"/>
      <c r="BX11" s="16">
        <v>0.26685046557465503</v>
      </c>
      <c r="BY11" s="16">
        <v>0.231534017755715</v>
      </c>
      <c r="BZ11" s="16"/>
      <c r="CA11" s="16">
        <v>0.246699847728516</v>
      </c>
      <c r="CB11" s="16" t="s">
        <v>137</v>
      </c>
    </row>
    <row r="12" spans="2:80" x14ac:dyDescent="0.35">
      <c r="B12" s="24" t="s">
        <v>412</v>
      </c>
      <c r="C12" s="18">
        <v>4.0803457385923296E-3</v>
      </c>
      <c r="D12" s="18">
        <v>0</v>
      </c>
      <c r="E12" s="18">
        <v>7.4983987672798203E-3</v>
      </c>
      <c r="F12" s="18"/>
      <c r="G12" s="18">
        <v>0</v>
      </c>
      <c r="H12" s="18">
        <v>1.34169902350474E-2</v>
      </c>
      <c r="I12" s="18">
        <v>0</v>
      </c>
      <c r="J12" s="18"/>
      <c r="K12" s="18">
        <v>1.3355878850788899E-2</v>
      </c>
      <c r="L12" s="18">
        <v>0</v>
      </c>
      <c r="M12" s="18">
        <v>0</v>
      </c>
      <c r="N12" s="18">
        <v>0</v>
      </c>
      <c r="O12" s="18"/>
      <c r="P12" s="18">
        <v>0</v>
      </c>
      <c r="Q12" s="18">
        <v>3.9592976497991997E-2</v>
      </c>
      <c r="R12" s="18">
        <v>0</v>
      </c>
      <c r="S12" s="18">
        <v>0</v>
      </c>
      <c r="T12" s="18">
        <v>0</v>
      </c>
      <c r="U12" s="18">
        <v>0</v>
      </c>
      <c r="V12" s="18">
        <v>0</v>
      </c>
      <c r="W12" s="18">
        <v>0</v>
      </c>
      <c r="X12" s="18">
        <v>0</v>
      </c>
      <c r="Y12" s="18">
        <v>0</v>
      </c>
      <c r="Z12" s="18">
        <v>0</v>
      </c>
      <c r="AA12" s="18">
        <v>0</v>
      </c>
      <c r="AB12" s="18"/>
      <c r="AC12" s="18">
        <v>0</v>
      </c>
      <c r="AD12" s="18">
        <v>1.01143582484853E-2</v>
      </c>
      <c r="AE12" s="18">
        <v>0</v>
      </c>
      <c r="AF12" s="18">
        <v>0</v>
      </c>
      <c r="AG12" s="18"/>
      <c r="AH12" s="18">
        <v>6.6222336505083104E-3</v>
      </c>
      <c r="AI12" s="18">
        <v>0</v>
      </c>
      <c r="AJ12" s="18">
        <v>0</v>
      </c>
      <c r="AK12" s="18">
        <v>0</v>
      </c>
      <c r="AL12" s="18"/>
      <c r="AM12" s="18">
        <v>0</v>
      </c>
      <c r="AN12" s="18">
        <v>1.10013742229811E-2</v>
      </c>
      <c r="AO12" s="18">
        <v>0</v>
      </c>
      <c r="AP12" s="18"/>
      <c r="AQ12" s="18">
        <v>8.8917643200975508E-3</v>
      </c>
      <c r="AR12" s="18">
        <v>0</v>
      </c>
      <c r="AS12" s="18">
        <v>0</v>
      </c>
      <c r="AT12" s="18">
        <v>0</v>
      </c>
      <c r="AU12" s="18">
        <v>0</v>
      </c>
      <c r="AV12" s="18"/>
      <c r="AW12" s="18">
        <v>0</v>
      </c>
      <c r="AX12" s="18">
        <v>0</v>
      </c>
      <c r="AY12" s="18">
        <v>0</v>
      </c>
      <c r="AZ12" s="18">
        <v>0</v>
      </c>
      <c r="BA12" s="18">
        <v>0</v>
      </c>
      <c r="BB12" s="18">
        <v>0.161555544118237</v>
      </c>
      <c r="BC12" s="18">
        <v>0</v>
      </c>
      <c r="BD12" s="18">
        <v>0</v>
      </c>
      <c r="BE12" s="18">
        <v>0</v>
      </c>
      <c r="BF12" s="18"/>
      <c r="BG12" s="18">
        <v>7.6031948911189197E-3</v>
      </c>
      <c r="BH12" s="18">
        <v>0</v>
      </c>
      <c r="BI12" s="18">
        <v>0</v>
      </c>
      <c r="BJ12" s="18">
        <v>0</v>
      </c>
      <c r="BK12" s="18">
        <v>0</v>
      </c>
      <c r="BL12" s="18">
        <v>0</v>
      </c>
      <c r="BM12" s="18"/>
      <c r="BN12" s="18">
        <v>0</v>
      </c>
      <c r="BO12" s="18">
        <v>1.1290759348627799E-2</v>
      </c>
      <c r="BP12" s="18">
        <v>0</v>
      </c>
      <c r="BQ12" s="18">
        <v>0</v>
      </c>
      <c r="BR12" s="18">
        <v>0</v>
      </c>
      <c r="BS12" s="18">
        <v>0</v>
      </c>
      <c r="BT12" s="18"/>
      <c r="BU12" s="18">
        <v>5.9535305844477396E-3</v>
      </c>
      <c r="BV12" s="18">
        <v>0</v>
      </c>
      <c r="BW12" s="18"/>
      <c r="BX12" s="18">
        <v>9.5018418127240292E-3</v>
      </c>
      <c r="BY12" s="18">
        <v>0</v>
      </c>
      <c r="BZ12" s="18"/>
      <c r="CA12" s="18">
        <v>4.0803457385923296E-3</v>
      </c>
      <c r="CB12" s="18" t="s">
        <v>137</v>
      </c>
    </row>
    <row r="13" spans="2:80" x14ac:dyDescent="0.35">
      <c r="B13" t="s">
        <v>504</v>
      </c>
    </row>
    <row r="14" spans="2:80" x14ac:dyDescent="0.35">
      <c r="B14" t="s">
        <v>101</v>
      </c>
    </row>
    <row r="15" spans="2:80" x14ac:dyDescent="0.35">
      <c r="B15" t="s">
        <v>102</v>
      </c>
    </row>
    <row r="17" spans="2:2" x14ac:dyDescent="0.35">
      <c r="B17"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CB22"/>
  <sheetViews>
    <sheetView showGridLines="0" topLeftCell="A10" workbookViewId="0">
      <pane xSplit="2" topLeftCell="C1" activePane="topRight" state="frozen"/>
      <selection pane="topRight" activeCell="C13" sqref="C13"/>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426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219</v>
      </c>
      <c r="D7" s="10">
        <v>101</v>
      </c>
      <c r="E7" s="10">
        <v>118</v>
      </c>
      <c r="F7" s="10"/>
      <c r="G7" s="10">
        <v>51</v>
      </c>
      <c r="H7" s="10">
        <v>70</v>
      </c>
      <c r="I7" s="10">
        <v>98</v>
      </c>
      <c r="J7" s="10"/>
      <c r="K7" s="10">
        <v>68</v>
      </c>
      <c r="L7" s="10">
        <v>57</v>
      </c>
      <c r="M7" s="10">
        <v>32</v>
      </c>
      <c r="N7" s="10">
        <v>62</v>
      </c>
      <c r="O7" s="10"/>
      <c r="P7" s="10">
        <v>29</v>
      </c>
      <c r="Q7" s="10">
        <v>25</v>
      </c>
      <c r="R7" s="10">
        <v>19</v>
      </c>
      <c r="S7" s="10">
        <v>23</v>
      </c>
      <c r="T7" s="10">
        <v>17</v>
      </c>
      <c r="U7" s="10">
        <v>16</v>
      </c>
      <c r="V7" s="10">
        <v>17</v>
      </c>
      <c r="W7" s="10">
        <v>3</v>
      </c>
      <c r="X7" s="10">
        <v>30</v>
      </c>
      <c r="Y7" s="10">
        <v>25</v>
      </c>
      <c r="Z7" s="10">
        <v>10</v>
      </c>
      <c r="AA7" s="10">
        <v>5</v>
      </c>
      <c r="AB7" s="10"/>
      <c r="AC7" s="10">
        <v>61</v>
      </c>
      <c r="AD7" s="10">
        <v>88</v>
      </c>
      <c r="AE7" s="10">
        <v>25</v>
      </c>
      <c r="AF7" s="10">
        <v>28</v>
      </c>
      <c r="AG7" s="10"/>
      <c r="AH7" s="10">
        <v>133</v>
      </c>
      <c r="AI7" s="10">
        <v>56</v>
      </c>
      <c r="AJ7" s="10">
        <v>20</v>
      </c>
      <c r="AK7" s="10">
        <v>3</v>
      </c>
      <c r="AL7" s="10"/>
      <c r="AM7" s="10">
        <v>125</v>
      </c>
      <c r="AN7" s="10">
        <v>83</v>
      </c>
      <c r="AO7" s="10">
        <v>11</v>
      </c>
      <c r="AP7" s="10"/>
      <c r="AQ7" s="10">
        <v>99</v>
      </c>
      <c r="AR7" s="10">
        <v>61</v>
      </c>
      <c r="AS7" s="10">
        <v>12</v>
      </c>
      <c r="AT7" s="10">
        <v>3</v>
      </c>
      <c r="AU7" s="10">
        <v>20</v>
      </c>
      <c r="AV7" s="10"/>
      <c r="AW7" s="10">
        <v>18</v>
      </c>
      <c r="AX7" s="10">
        <v>60</v>
      </c>
      <c r="AY7" s="10">
        <v>60</v>
      </c>
      <c r="AZ7" s="10">
        <v>30</v>
      </c>
      <c r="BA7" s="10">
        <v>31</v>
      </c>
      <c r="BB7" s="10">
        <v>6</v>
      </c>
      <c r="BC7" s="10">
        <v>4</v>
      </c>
      <c r="BD7" s="10">
        <v>21</v>
      </c>
      <c r="BE7" s="10">
        <v>7</v>
      </c>
      <c r="BF7" s="10"/>
      <c r="BG7" s="10">
        <v>119</v>
      </c>
      <c r="BH7" s="10">
        <v>27</v>
      </c>
      <c r="BI7" s="10">
        <v>22</v>
      </c>
      <c r="BJ7" s="10">
        <v>28</v>
      </c>
      <c r="BK7" s="10">
        <v>16</v>
      </c>
      <c r="BL7" s="10">
        <v>6</v>
      </c>
      <c r="BM7" s="10"/>
      <c r="BN7" s="10">
        <v>27</v>
      </c>
      <c r="BO7" s="10">
        <v>78</v>
      </c>
      <c r="BP7" s="10">
        <v>13</v>
      </c>
      <c r="BQ7" s="10">
        <v>55</v>
      </c>
      <c r="BR7" s="10">
        <v>33</v>
      </c>
      <c r="BS7" s="10">
        <v>13</v>
      </c>
      <c r="BT7" s="10"/>
      <c r="BU7" s="10">
        <v>149</v>
      </c>
      <c r="BV7" s="10">
        <v>70</v>
      </c>
      <c r="BW7" s="10"/>
      <c r="BX7" s="10">
        <v>92</v>
      </c>
      <c r="BY7" s="10">
        <v>127</v>
      </c>
      <c r="BZ7" s="10"/>
      <c r="CA7" s="10">
        <v>219</v>
      </c>
      <c r="CB7" s="10" t="s">
        <v>136</v>
      </c>
    </row>
    <row r="8" spans="2:80" ht="30" customHeight="1" x14ac:dyDescent="0.35">
      <c r="B8" s="11" t="s">
        <v>20</v>
      </c>
      <c r="C8" s="11">
        <v>221</v>
      </c>
      <c r="D8" s="11">
        <v>101</v>
      </c>
      <c r="E8" s="11">
        <v>120</v>
      </c>
      <c r="F8" s="11"/>
      <c r="G8" s="11">
        <v>49</v>
      </c>
      <c r="H8" s="11">
        <v>67</v>
      </c>
      <c r="I8" s="11">
        <v>105</v>
      </c>
      <c r="J8" s="11"/>
      <c r="K8" s="11">
        <v>68</v>
      </c>
      <c r="L8" s="11">
        <v>58</v>
      </c>
      <c r="M8" s="11">
        <v>32</v>
      </c>
      <c r="N8" s="11">
        <v>63</v>
      </c>
      <c r="O8" s="11"/>
      <c r="P8" s="11">
        <v>38</v>
      </c>
      <c r="Q8" s="11">
        <v>23</v>
      </c>
      <c r="R8" s="11">
        <v>18</v>
      </c>
      <c r="S8" s="11">
        <v>21</v>
      </c>
      <c r="T8" s="11">
        <v>16</v>
      </c>
      <c r="U8" s="11">
        <v>18</v>
      </c>
      <c r="V8" s="11">
        <v>16</v>
      </c>
      <c r="W8" s="11">
        <v>3</v>
      </c>
      <c r="X8" s="11">
        <v>27</v>
      </c>
      <c r="Y8" s="11">
        <v>25</v>
      </c>
      <c r="Z8" s="11">
        <v>10</v>
      </c>
      <c r="AA8" s="11">
        <v>6</v>
      </c>
      <c r="AB8" s="11"/>
      <c r="AC8" s="11">
        <v>62</v>
      </c>
      <c r="AD8" s="11">
        <v>89</v>
      </c>
      <c r="AE8" s="11">
        <v>25</v>
      </c>
      <c r="AF8" s="11">
        <v>29</v>
      </c>
      <c r="AG8" s="11"/>
      <c r="AH8" s="11">
        <v>136</v>
      </c>
      <c r="AI8" s="11">
        <v>55</v>
      </c>
      <c r="AJ8" s="11">
        <v>20</v>
      </c>
      <c r="AK8" s="11">
        <v>3</v>
      </c>
      <c r="AL8" s="11"/>
      <c r="AM8" s="11">
        <v>128</v>
      </c>
      <c r="AN8" s="11">
        <v>82</v>
      </c>
      <c r="AO8" s="11">
        <v>11</v>
      </c>
      <c r="AP8" s="11"/>
      <c r="AQ8" s="11">
        <v>102</v>
      </c>
      <c r="AR8" s="11">
        <v>60</v>
      </c>
      <c r="AS8" s="11">
        <v>12</v>
      </c>
      <c r="AT8" s="11">
        <v>3</v>
      </c>
      <c r="AU8" s="11">
        <v>21</v>
      </c>
      <c r="AV8" s="11"/>
      <c r="AW8" s="11">
        <v>20</v>
      </c>
      <c r="AX8" s="11">
        <v>63</v>
      </c>
      <c r="AY8" s="11">
        <v>63</v>
      </c>
      <c r="AZ8" s="11">
        <v>28</v>
      </c>
      <c r="BA8" s="11">
        <v>29</v>
      </c>
      <c r="BB8" s="11">
        <v>6</v>
      </c>
      <c r="BC8" s="11">
        <v>4</v>
      </c>
      <c r="BD8" s="11">
        <v>21</v>
      </c>
      <c r="BE8" s="11">
        <v>6</v>
      </c>
      <c r="BF8" s="11"/>
      <c r="BG8" s="11">
        <v>119</v>
      </c>
      <c r="BH8" s="11">
        <v>27</v>
      </c>
      <c r="BI8" s="11">
        <v>23</v>
      </c>
      <c r="BJ8" s="11">
        <v>30</v>
      </c>
      <c r="BK8" s="11">
        <v>16</v>
      </c>
      <c r="BL8" s="11">
        <v>6</v>
      </c>
      <c r="BM8" s="11"/>
      <c r="BN8" s="11">
        <v>31</v>
      </c>
      <c r="BO8" s="11">
        <v>80</v>
      </c>
      <c r="BP8" s="11">
        <v>14</v>
      </c>
      <c r="BQ8" s="11">
        <v>52</v>
      </c>
      <c r="BR8" s="11">
        <v>32</v>
      </c>
      <c r="BS8" s="11">
        <v>13</v>
      </c>
      <c r="BT8" s="11"/>
      <c r="BU8" s="11">
        <v>152</v>
      </c>
      <c r="BV8" s="11">
        <v>70</v>
      </c>
      <c r="BW8" s="11"/>
      <c r="BX8" s="11">
        <v>95</v>
      </c>
      <c r="BY8" s="11">
        <v>126</v>
      </c>
      <c r="BZ8" s="11"/>
      <c r="CA8" s="11">
        <v>221</v>
      </c>
      <c r="CB8" s="11" t="s">
        <v>136</v>
      </c>
    </row>
    <row r="9" spans="2:80" ht="29" x14ac:dyDescent="0.35">
      <c r="B9" s="17" t="s">
        <v>419</v>
      </c>
      <c r="C9" s="16">
        <v>0.34746437780091999</v>
      </c>
      <c r="D9" s="16">
        <v>0.31873023008489398</v>
      </c>
      <c r="E9" s="16">
        <v>0.37153460295330998</v>
      </c>
      <c r="F9" s="16"/>
      <c r="G9" s="16">
        <v>0.56938406626479598</v>
      </c>
      <c r="H9" s="16">
        <v>0.36423847996541098</v>
      </c>
      <c r="I9" s="16">
        <v>0.23216056755014799</v>
      </c>
      <c r="J9" s="16"/>
      <c r="K9" s="16">
        <v>0.27875315481829899</v>
      </c>
      <c r="L9" s="16">
        <v>0.398125130255992</v>
      </c>
      <c r="M9" s="16">
        <v>0.47083831427821399</v>
      </c>
      <c r="N9" s="16">
        <v>0.31163715636128497</v>
      </c>
      <c r="O9" s="16"/>
      <c r="P9" s="16">
        <v>0.339923169655652</v>
      </c>
      <c r="Q9" s="16">
        <v>0.314609191708553</v>
      </c>
      <c r="R9" s="16">
        <v>0.211950885613576</v>
      </c>
      <c r="S9" s="16">
        <v>0.21926833060964099</v>
      </c>
      <c r="T9" s="16">
        <v>0.27898139277325401</v>
      </c>
      <c r="U9" s="16">
        <v>0.48925324909360002</v>
      </c>
      <c r="V9" s="16">
        <v>0.51852001648763302</v>
      </c>
      <c r="W9" s="16">
        <v>0.30429237573343199</v>
      </c>
      <c r="X9" s="16">
        <v>0.40215906933560303</v>
      </c>
      <c r="Y9" s="16">
        <v>0.34729673668820699</v>
      </c>
      <c r="Z9" s="16">
        <v>0.39767074730214502</v>
      </c>
      <c r="AA9" s="16">
        <v>0.38040404514953302</v>
      </c>
      <c r="AB9" s="16"/>
      <c r="AC9" s="16">
        <v>0.38078464083325397</v>
      </c>
      <c r="AD9" s="16">
        <v>0.32830166156766499</v>
      </c>
      <c r="AE9" s="16">
        <v>0.43532715877056499</v>
      </c>
      <c r="AF9" s="16">
        <v>0.39668926052402598</v>
      </c>
      <c r="AG9" s="16"/>
      <c r="AH9" s="16">
        <v>0.32271649302016697</v>
      </c>
      <c r="AI9" s="16">
        <v>0.34430394716577201</v>
      </c>
      <c r="AJ9" s="16">
        <v>0.54999255981079898</v>
      </c>
      <c r="AK9" s="16">
        <v>0.336823502953013</v>
      </c>
      <c r="AL9" s="16"/>
      <c r="AM9" s="16">
        <v>0.33771625659069099</v>
      </c>
      <c r="AN9" s="16">
        <v>0.345191313818898</v>
      </c>
      <c r="AO9" s="16">
        <v>0.48183708744047099</v>
      </c>
      <c r="AP9" s="16"/>
      <c r="AQ9" s="16">
        <v>0.26178511706342</v>
      </c>
      <c r="AR9" s="16">
        <v>0.39501101559683499</v>
      </c>
      <c r="AS9" s="16">
        <v>0.40066522211389799</v>
      </c>
      <c r="AT9" s="16">
        <v>0.452299986230148</v>
      </c>
      <c r="AU9" s="16">
        <v>0.51926578664337897</v>
      </c>
      <c r="AV9" s="16"/>
      <c r="AW9" s="16">
        <v>0.22659956229898201</v>
      </c>
      <c r="AX9" s="16">
        <v>0.20381613937722601</v>
      </c>
      <c r="AY9" s="16">
        <v>0.20381613937722601</v>
      </c>
      <c r="AZ9" s="16">
        <v>0.65470974567553397</v>
      </c>
      <c r="BA9" s="16">
        <v>0.31029013192426003</v>
      </c>
      <c r="BB9" s="16">
        <v>0.68468976493825895</v>
      </c>
      <c r="BC9" s="16">
        <v>0.21164894211687699</v>
      </c>
      <c r="BD9" s="16">
        <v>0.29199820577323998</v>
      </c>
      <c r="BE9" s="16">
        <v>0.42901070080040898</v>
      </c>
      <c r="BF9" s="16"/>
      <c r="BG9" s="16">
        <v>0.23683138523351099</v>
      </c>
      <c r="BH9" s="16">
        <v>0.58576221824207297</v>
      </c>
      <c r="BI9" s="16">
        <v>0.58509646232289603</v>
      </c>
      <c r="BJ9" s="16">
        <v>0.31013727373823202</v>
      </c>
      <c r="BK9" s="16">
        <v>0.41676565205626198</v>
      </c>
      <c r="BL9" s="16">
        <v>0.46581248837945599</v>
      </c>
      <c r="BM9" s="16"/>
      <c r="BN9" s="16">
        <v>0.47325579199656198</v>
      </c>
      <c r="BO9" s="16">
        <v>0.325116016402</v>
      </c>
      <c r="BP9" s="16">
        <v>0.28480169287020501</v>
      </c>
      <c r="BQ9" s="16">
        <v>0.32361535734774399</v>
      </c>
      <c r="BR9" s="16">
        <v>0.268305360865566</v>
      </c>
      <c r="BS9" s="16">
        <v>0.54084438378281796</v>
      </c>
      <c r="BT9" s="16"/>
      <c r="BU9" s="16">
        <v>0.327407508714957</v>
      </c>
      <c r="BV9" s="16">
        <v>0.391154118557411</v>
      </c>
      <c r="BW9" s="16"/>
      <c r="BX9" s="16">
        <v>0.27298351524494702</v>
      </c>
      <c r="BY9" s="16">
        <v>0.403520430591776</v>
      </c>
      <c r="BZ9" s="16"/>
      <c r="CA9" s="16">
        <v>0.34746437780091999</v>
      </c>
      <c r="CB9" s="16" t="s">
        <v>137</v>
      </c>
    </row>
    <row r="10" spans="2:80" ht="29" x14ac:dyDescent="0.35">
      <c r="B10" s="17" t="s">
        <v>420</v>
      </c>
      <c r="C10" s="16">
        <v>0.32804160424274098</v>
      </c>
      <c r="D10" s="16">
        <v>0.33873558708589602</v>
      </c>
      <c r="E10" s="16">
        <v>0.31908339266276298</v>
      </c>
      <c r="F10" s="16"/>
      <c r="G10" s="16">
        <v>0.27454315668276202</v>
      </c>
      <c r="H10" s="16">
        <v>0.36525330759249403</v>
      </c>
      <c r="I10" s="16">
        <v>0.32931670389257001</v>
      </c>
      <c r="J10" s="16"/>
      <c r="K10" s="16">
        <v>0.19948633904584501</v>
      </c>
      <c r="L10" s="16">
        <v>0.382051420716989</v>
      </c>
      <c r="M10" s="16">
        <v>0.39897422412696698</v>
      </c>
      <c r="N10" s="16">
        <v>0.37965158642959101</v>
      </c>
      <c r="O10" s="16"/>
      <c r="P10" s="16">
        <v>0.24747720445613999</v>
      </c>
      <c r="Q10" s="16">
        <v>0.196751577449613</v>
      </c>
      <c r="R10" s="16">
        <v>0.27872164981637698</v>
      </c>
      <c r="S10" s="16">
        <v>0.30494266817691701</v>
      </c>
      <c r="T10" s="16">
        <v>0.36032855761406102</v>
      </c>
      <c r="U10" s="16">
        <v>0.564406723740837</v>
      </c>
      <c r="V10" s="16">
        <v>0.46342302516824502</v>
      </c>
      <c r="W10" s="16">
        <v>0</v>
      </c>
      <c r="X10" s="16">
        <v>0.26513699401222901</v>
      </c>
      <c r="Y10" s="16">
        <v>0.39723235838253501</v>
      </c>
      <c r="Z10" s="16">
        <v>0.302542993503845</v>
      </c>
      <c r="AA10" s="16">
        <v>0.58630650436201803</v>
      </c>
      <c r="AB10" s="16"/>
      <c r="AC10" s="16">
        <v>0.35443561288408498</v>
      </c>
      <c r="AD10" s="16">
        <v>0.40785760568776103</v>
      </c>
      <c r="AE10" s="16">
        <v>0.25017528098474201</v>
      </c>
      <c r="AF10" s="16">
        <v>0.149631558152097</v>
      </c>
      <c r="AG10" s="16"/>
      <c r="AH10" s="16">
        <v>0.34065011561603598</v>
      </c>
      <c r="AI10" s="16">
        <v>0.24172391153280401</v>
      </c>
      <c r="AJ10" s="16">
        <v>0.49216328471451698</v>
      </c>
      <c r="AK10" s="16">
        <v>0</v>
      </c>
      <c r="AL10" s="16"/>
      <c r="AM10" s="16">
        <v>0.34570895483880798</v>
      </c>
      <c r="AN10" s="16">
        <v>0.26175946424894198</v>
      </c>
      <c r="AO10" s="16">
        <v>0.62398595865443895</v>
      </c>
      <c r="AP10" s="16"/>
      <c r="AQ10" s="16">
        <v>0.33635857826323901</v>
      </c>
      <c r="AR10" s="16">
        <v>0.32126699906309297</v>
      </c>
      <c r="AS10" s="16">
        <v>7.8653319843223796E-2</v>
      </c>
      <c r="AT10" s="16">
        <v>0.452299986230148</v>
      </c>
      <c r="AU10" s="16">
        <v>0.33605703129098302</v>
      </c>
      <c r="AV10" s="16"/>
      <c r="AW10" s="16">
        <v>0.44008012063562801</v>
      </c>
      <c r="AX10" s="16">
        <v>0.24985473188093801</v>
      </c>
      <c r="AY10" s="16">
        <v>0.24985473188093801</v>
      </c>
      <c r="AZ10" s="16">
        <v>0.26795415453702598</v>
      </c>
      <c r="BA10" s="16">
        <v>0.204865186255941</v>
      </c>
      <c r="BB10" s="16">
        <v>0.153754690943504</v>
      </c>
      <c r="BC10" s="16">
        <v>0.21164894211687699</v>
      </c>
      <c r="BD10" s="16">
        <v>0.36000750237365498</v>
      </c>
      <c r="BE10" s="16">
        <v>0.14268459227167299</v>
      </c>
      <c r="BF10" s="16"/>
      <c r="BG10" s="16">
        <v>0.327303730130379</v>
      </c>
      <c r="BH10" s="16">
        <v>0.35075843829152598</v>
      </c>
      <c r="BI10" s="16">
        <v>0.49239233713859099</v>
      </c>
      <c r="BJ10" s="16">
        <v>0.27692315857248401</v>
      </c>
      <c r="BK10" s="16">
        <v>0.23583566737175601</v>
      </c>
      <c r="BL10" s="16">
        <v>0.15788918138116301</v>
      </c>
      <c r="BM10" s="16"/>
      <c r="BN10" s="16">
        <v>0.36049957917360298</v>
      </c>
      <c r="BO10" s="16">
        <v>0.39400359819053699</v>
      </c>
      <c r="BP10" s="16">
        <v>0.30415520640728499</v>
      </c>
      <c r="BQ10" s="16">
        <v>0.25074415773817299</v>
      </c>
      <c r="BR10" s="16">
        <v>0.34129927354189099</v>
      </c>
      <c r="BS10" s="16">
        <v>0.14673028453603701</v>
      </c>
      <c r="BT10" s="16"/>
      <c r="BU10" s="16">
        <v>0.34655622581614598</v>
      </c>
      <c r="BV10" s="16">
        <v>0.28771133069507498</v>
      </c>
      <c r="BW10" s="16"/>
      <c r="BX10" s="16">
        <v>0.35598321321619902</v>
      </c>
      <c r="BY10" s="16">
        <v>0.30701209070158803</v>
      </c>
      <c r="BZ10" s="16"/>
      <c r="CA10" s="16">
        <v>0.32804160424274098</v>
      </c>
      <c r="CB10" s="16" t="s">
        <v>137</v>
      </c>
    </row>
    <row r="11" spans="2:80" ht="58" x14ac:dyDescent="0.35">
      <c r="B11" s="17" t="s">
        <v>421</v>
      </c>
      <c r="C11" s="16">
        <v>0.30237631531657799</v>
      </c>
      <c r="D11" s="16">
        <v>0.27713441605955802</v>
      </c>
      <c r="E11" s="16">
        <v>0.32352112895069002</v>
      </c>
      <c r="F11" s="16"/>
      <c r="G11" s="16">
        <v>0.25660225472891801</v>
      </c>
      <c r="H11" s="16">
        <v>0.35461095167988299</v>
      </c>
      <c r="I11" s="16">
        <v>0.29035577064926499</v>
      </c>
      <c r="J11" s="16"/>
      <c r="K11" s="16">
        <v>0.21348914919346099</v>
      </c>
      <c r="L11" s="16">
        <v>0.34458942628754402</v>
      </c>
      <c r="M11" s="16">
        <v>0.44024608323059999</v>
      </c>
      <c r="N11" s="16">
        <v>0.28855783807310498</v>
      </c>
      <c r="O11" s="16"/>
      <c r="P11" s="16">
        <v>0.31548084558342099</v>
      </c>
      <c r="Q11" s="16">
        <v>0.27617603674873198</v>
      </c>
      <c r="R11" s="16">
        <v>0.22806829528724101</v>
      </c>
      <c r="S11" s="16">
        <v>0.35637644682686298</v>
      </c>
      <c r="T11" s="16">
        <v>0.28919588759488402</v>
      </c>
      <c r="U11" s="16">
        <v>0.355620454788864</v>
      </c>
      <c r="V11" s="16">
        <v>0.46583359063705998</v>
      </c>
      <c r="W11" s="16">
        <v>0.30429237573343199</v>
      </c>
      <c r="X11" s="16">
        <v>9.5701922620356705E-2</v>
      </c>
      <c r="Y11" s="16">
        <v>0.39561767478298498</v>
      </c>
      <c r="Z11" s="16">
        <v>0.39423769918254797</v>
      </c>
      <c r="AA11" s="16">
        <v>0.20001965481661799</v>
      </c>
      <c r="AB11" s="16"/>
      <c r="AC11" s="16">
        <v>0.416507633795071</v>
      </c>
      <c r="AD11" s="16">
        <v>0.23904524792354601</v>
      </c>
      <c r="AE11" s="16">
        <v>0.40575680592403701</v>
      </c>
      <c r="AF11" s="16">
        <v>0.211800113774154</v>
      </c>
      <c r="AG11" s="16"/>
      <c r="AH11" s="16">
        <v>0.27625177722386501</v>
      </c>
      <c r="AI11" s="16">
        <v>0.32246066960899</v>
      </c>
      <c r="AJ11" s="16">
        <v>0.26503442019465101</v>
      </c>
      <c r="AK11" s="16">
        <v>0.65383623637701704</v>
      </c>
      <c r="AL11" s="16"/>
      <c r="AM11" s="16">
        <v>0.30900125190620398</v>
      </c>
      <c r="AN11" s="16">
        <v>0.28165600428572202</v>
      </c>
      <c r="AO11" s="16">
        <v>0.38166957808766999</v>
      </c>
      <c r="AP11" s="16"/>
      <c r="AQ11" s="16">
        <v>0.26044674007026702</v>
      </c>
      <c r="AR11" s="16">
        <v>0.290513444165724</v>
      </c>
      <c r="AS11" s="16">
        <v>0.32657260066209398</v>
      </c>
      <c r="AT11" s="16">
        <v>1</v>
      </c>
      <c r="AU11" s="16">
        <v>0.29170410501481098</v>
      </c>
      <c r="AV11" s="16"/>
      <c r="AW11" s="16">
        <v>0.29741688667431099</v>
      </c>
      <c r="AX11" s="16">
        <v>0.26802504961546397</v>
      </c>
      <c r="AY11" s="16">
        <v>0.26802504961546397</v>
      </c>
      <c r="AZ11" s="16">
        <v>0.315099112453263</v>
      </c>
      <c r="BA11" s="16">
        <v>0.22520275060108599</v>
      </c>
      <c r="BB11" s="16">
        <v>0.68592273410982696</v>
      </c>
      <c r="BC11" s="16">
        <v>0</v>
      </c>
      <c r="BD11" s="16">
        <v>0.33493856555976798</v>
      </c>
      <c r="BE11" s="16">
        <v>0.43164384409269801</v>
      </c>
      <c r="BF11" s="16"/>
      <c r="BG11" s="16">
        <v>0.258662825486841</v>
      </c>
      <c r="BH11" s="16">
        <v>0.44806088695145602</v>
      </c>
      <c r="BI11" s="16">
        <v>0.223165111025181</v>
      </c>
      <c r="BJ11" s="16">
        <v>0.29524207496189597</v>
      </c>
      <c r="BK11" s="16">
        <v>0.58412573238075305</v>
      </c>
      <c r="BL11" s="16">
        <v>0.15788918138116301</v>
      </c>
      <c r="BM11" s="16"/>
      <c r="BN11" s="16">
        <v>0.37947481629159202</v>
      </c>
      <c r="BO11" s="16">
        <v>0.29044141096937298</v>
      </c>
      <c r="BP11" s="16">
        <v>0.29953759400832702</v>
      </c>
      <c r="BQ11" s="16">
        <v>0.27512194733684198</v>
      </c>
      <c r="BR11" s="16">
        <v>0.30747522558495</v>
      </c>
      <c r="BS11" s="16">
        <v>0.29184981075309402</v>
      </c>
      <c r="BT11" s="16"/>
      <c r="BU11" s="16">
        <v>0.30463331781228198</v>
      </c>
      <c r="BV11" s="16">
        <v>0.297459902216336</v>
      </c>
      <c r="BW11" s="16"/>
      <c r="BX11" s="16">
        <v>0.26199249113978201</v>
      </c>
      <c r="BY11" s="16">
        <v>0.33277013330237099</v>
      </c>
      <c r="BZ11" s="16"/>
      <c r="CA11" s="16">
        <v>0.30237631531657799</v>
      </c>
      <c r="CB11" s="16" t="s">
        <v>137</v>
      </c>
    </row>
    <row r="12" spans="2:80" ht="29" x14ac:dyDescent="0.35">
      <c r="B12" s="17" t="s">
        <v>422</v>
      </c>
      <c r="C12" s="16">
        <v>0.21736551561865999</v>
      </c>
      <c r="D12" s="16">
        <v>0.258108966093332</v>
      </c>
      <c r="E12" s="16">
        <v>0.183235252347838</v>
      </c>
      <c r="F12" s="16"/>
      <c r="G12" s="16">
        <v>0.20092863225412799</v>
      </c>
      <c r="H12" s="16">
        <v>0.20531130835582601</v>
      </c>
      <c r="I12" s="16">
        <v>0.23285613648450201</v>
      </c>
      <c r="J12" s="16"/>
      <c r="K12" s="16">
        <v>0.14232622709832199</v>
      </c>
      <c r="L12" s="16">
        <v>0.24487357690629699</v>
      </c>
      <c r="M12" s="16">
        <v>0.15739916074302601</v>
      </c>
      <c r="N12" s="16">
        <v>0.302566708364785</v>
      </c>
      <c r="O12" s="16"/>
      <c r="P12" s="16">
        <v>0.16879179161218399</v>
      </c>
      <c r="Q12" s="16">
        <v>0.122586844594025</v>
      </c>
      <c r="R12" s="16">
        <v>0.111184803090194</v>
      </c>
      <c r="S12" s="16">
        <v>0.26434386549648398</v>
      </c>
      <c r="T12" s="16">
        <v>0.241696040551581</v>
      </c>
      <c r="U12" s="16">
        <v>0.441065840148542</v>
      </c>
      <c r="V12" s="16">
        <v>0.35136900676858102</v>
      </c>
      <c r="W12" s="16">
        <v>0</v>
      </c>
      <c r="X12" s="16">
        <v>0.19992113211181201</v>
      </c>
      <c r="Y12" s="16">
        <v>0.156259241028436</v>
      </c>
      <c r="Z12" s="16">
        <v>0.198497216746191</v>
      </c>
      <c r="AA12" s="16">
        <v>0.39305681178959601</v>
      </c>
      <c r="AB12" s="16"/>
      <c r="AC12" s="16">
        <v>0.36070275921198902</v>
      </c>
      <c r="AD12" s="16">
        <v>0.21806776701009001</v>
      </c>
      <c r="AE12" s="16">
        <v>0.131018527207869</v>
      </c>
      <c r="AF12" s="16">
        <v>7.7497525446554402E-2</v>
      </c>
      <c r="AG12" s="16"/>
      <c r="AH12" s="16">
        <v>0.21538232402485999</v>
      </c>
      <c r="AI12" s="16">
        <v>0.222307673406337</v>
      </c>
      <c r="AJ12" s="16">
        <v>0.22989677097529301</v>
      </c>
      <c r="AK12" s="16">
        <v>0</v>
      </c>
      <c r="AL12" s="16"/>
      <c r="AM12" s="16">
        <v>0.21772329813307401</v>
      </c>
      <c r="AN12" s="16">
        <v>0.21730124317129501</v>
      </c>
      <c r="AO12" s="16">
        <v>0.213565477855191</v>
      </c>
      <c r="AP12" s="16"/>
      <c r="AQ12" s="16">
        <v>0.18918290737525401</v>
      </c>
      <c r="AR12" s="16">
        <v>0.28760635684428398</v>
      </c>
      <c r="AS12" s="16">
        <v>0.15881145142126399</v>
      </c>
      <c r="AT12" s="16">
        <v>0</v>
      </c>
      <c r="AU12" s="16">
        <v>0.178280477655817</v>
      </c>
      <c r="AV12" s="16"/>
      <c r="AW12" s="16">
        <v>0.37359427367132098</v>
      </c>
      <c r="AX12" s="16">
        <v>0.146834898459033</v>
      </c>
      <c r="AY12" s="16">
        <v>0.146834898459033</v>
      </c>
      <c r="AZ12" s="16">
        <v>0.17849586052402999</v>
      </c>
      <c r="BA12" s="16">
        <v>0.145184840036434</v>
      </c>
      <c r="BB12" s="16">
        <v>0.153754690943504</v>
      </c>
      <c r="BC12" s="16">
        <v>0</v>
      </c>
      <c r="BD12" s="16">
        <v>0.29089994391054402</v>
      </c>
      <c r="BE12" s="16">
        <v>0.14268459227167299</v>
      </c>
      <c r="BF12" s="16"/>
      <c r="BG12" s="16">
        <v>0.21475693156925299</v>
      </c>
      <c r="BH12" s="16">
        <v>0.201668631520911</v>
      </c>
      <c r="BI12" s="16">
        <v>0.37407443095884302</v>
      </c>
      <c r="BJ12" s="16">
        <v>0.179534174626506</v>
      </c>
      <c r="BK12" s="16">
        <v>0.14368044119572401</v>
      </c>
      <c r="BL12" s="16">
        <v>0.15788918138116301</v>
      </c>
      <c r="BM12" s="16"/>
      <c r="BN12" s="16">
        <v>0.24061100463714399</v>
      </c>
      <c r="BO12" s="16">
        <v>0.24284810017390701</v>
      </c>
      <c r="BP12" s="16">
        <v>0.33566346147294501</v>
      </c>
      <c r="BQ12" s="16">
        <v>0.16505154408108</v>
      </c>
      <c r="BR12" s="16">
        <v>0.15377886121161299</v>
      </c>
      <c r="BS12" s="16">
        <v>0.242686174410051</v>
      </c>
      <c r="BT12" s="16"/>
      <c r="BU12" s="16">
        <v>0.242874890015849</v>
      </c>
      <c r="BV12" s="16">
        <v>0.161798619833639</v>
      </c>
      <c r="BW12" s="16"/>
      <c r="BX12" s="16">
        <v>0.27121041188266598</v>
      </c>
      <c r="BY12" s="16">
        <v>0.176840577481363</v>
      </c>
      <c r="BZ12" s="16"/>
      <c r="CA12" s="16">
        <v>0.21736551561865999</v>
      </c>
      <c r="CB12" s="16" t="s">
        <v>137</v>
      </c>
    </row>
    <row r="13" spans="2:80" ht="43.5" x14ac:dyDescent="0.35">
      <c r="B13" s="17" t="s">
        <v>423</v>
      </c>
      <c r="C13" s="16">
        <v>0.168750460672252</v>
      </c>
      <c r="D13" s="16">
        <v>0.18900313318814099</v>
      </c>
      <c r="E13" s="16">
        <v>0.15178505796698299</v>
      </c>
      <c r="F13" s="16"/>
      <c r="G13" s="16">
        <v>0.24557365382433799</v>
      </c>
      <c r="H13" s="16">
        <v>0.14626799420022099</v>
      </c>
      <c r="I13" s="16">
        <v>0.14702101229664899</v>
      </c>
      <c r="J13" s="16"/>
      <c r="K13" s="16">
        <v>0.14959102910175301</v>
      </c>
      <c r="L13" s="16">
        <v>0.20217222060064699</v>
      </c>
      <c r="M13" s="16">
        <v>0.158478602919218</v>
      </c>
      <c r="N13" s="16">
        <v>0.16359742039623601</v>
      </c>
      <c r="O13" s="16"/>
      <c r="P13" s="16">
        <v>0.13387941177405499</v>
      </c>
      <c r="Q13" s="16">
        <v>7.9275263733706899E-2</v>
      </c>
      <c r="R13" s="16">
        <v>0.16308814633702501</v>
      </c>
      <c r="S13" s="16">
        <v>0.176249461526649</v>
      </c>
      <c r="T13" s="16">
        <v>0.116881489027312</v>
      </c>
      <c r="U13" s="16">
        <v>0.31001865920445099</v>
      </c>
      <c r="V13" s="16">
        <v>0.28814495122484701</v>
      </c>
      <c r="W13" s="16">
        <v>0.34785381213328398</v>
      </c>
      <c r="X13" s="16">
        <v>6.6588108743261001E-2</v>
      </c>
      <c r="Y13" s="16">
        <v>0.23290051416511101</v>
      </c>
      <c r="Z13" s="16">
        <v>0.198497216746191</v>
      </c>
      <c r="AA13" s="16">
        <v>0.18715435257711099</v>
      </c>
      <c r="AB13" s="16"/>
      <c r="AC13" s="16">
        <v>0.24531898757816401</v>
      </c>
      <c r="AD13" s="16">
        <v>0.156306484568215</v>
      </c>
      <c r="AE13" s="16">
        <v>0.20570347282076201</v>
      </c>
      <c r="AF13" s="16">
        <v>7.7497525446554402E-2</v>
      </c>
      <c r="AG13" s="16"/>
      <c r="AH13" s="16">
        <v>0.165979879931895</v>
      </c>
      <c r="AI13" s="16">
        <v>0.162146721880709</v>
      </c>
      <c r="AJ13" s="16">
        <v>0.19373713295672601</v>
      </c>
      <c r="AK13" s="16">
        <v>0</v>
      </c>
      <c r="AL13" s="16"/>
      <c r="AM13" s="16">
        <v>0.16300704497752899</v>
      </c>
      <c r="AN13" s="16">
        <v>0.171894515544014</v>
      </c>
      <c r="AO13" s="16">
        <v>0.213565477855191</v>
      </c>
      <c r="AP13" s="16"/>
      <c r="AQ13" s="16">
        <v>0.13160557014854801</v>
      </c>
      <c r="AR13" s="16">
        <v>0.13150774661228301</v>
      </c>
      <c r="AS13" s="16">
        <v>0.15881145142126399</v>
      </c>
      <c r="AT13" s="16">
        <v>0</v>
      </c>
      <c r="AU13" s="16">
        <v>0.32439177931832902</v>
      </c>
      <c r="AV13" s="16"/>
      <c r="AW13" s="16">
        <v>0.20311958043456901</v>
      </c>
      <c r="AX13" s="16">
        <v>0.12331286989953</v>
      </c>
      <c r="AY13" s="16">
        <v>0.12331286989953</v>
      </c>
      <c r="AZ13" s="16">
        <v>0.13626796625985499</v>
      </c>
      <c r="BA13" s="16">
        <v>0.21602961766890899</v>
      </c>
      <c r="BB13" s="16">
        <v>0</v>
      </c>
      <c r="BC13" s="16">
        <v>0</v>
      </c>
      <c r="BD13" s="16">
        <v>0.14770145301141799</v>
      </c>
      <c r="BE13" s="16">
        <v>0.14268459227167299</v>
      </c>
      <c r="BF13" s="16"/>
      <c r="BG13" s="16">
        <v>0.122789865107313</v>
      </c>
      <c r="BH13" s="16">
        <v>0.31698736434652602</v>
      </c>
      <c r="BI13" s="16">
        <v>0.31389263194219202</v>
      </c>
      <c r="BJ13" s="16">
        <v>6.5720020458304607E-2</v>
      </c>
      <c r="BK13" s="16">
        <v>0.26299938701121101</v>
      </c>
      <c r="BL13" s="16">
        <v>0.15788918138116301</v>
      </c>
      <c r="BM13" s="16"/>
      <c r="BN13" s="16">
        <v>0.16111275374497599</v>
      </c>
      <c r="BO13" s="16">
        <v>0.17092926505782599</v>
      </c>
      <c r="BP13" s="16">
        <v>9.5327796131428305E-2</v>
      </c>
      <c r="BQ13" s="16">
        <v>0.217245330382414</v>
      </c>
      <c r="BR13" s="16">
        <v>9.5506741929394706E-2</v>
      </c>
      <c r="BS13" s="16">
        <v>0.23777014068454499</v>
      </c>
      <c r="BT13" s="16"/>
      <c r="BU13" s="16">
        <v>0.16879926189380001</v>
      </c>
      <c r="BV13" s="16">
        <v>0.168644157305117</v>
      </c>
      <c r="BW13" s="16"/>
      <c r="BX13" s="16">
        <v>0.14616719034773201</v>
      </c>
      <c r="BY13" s="16">
        <v>0.18574716224173499</v>
      </c>
      <c r="BZ13" s="16"/>
      <c r="CA13" s="16">
        <v>0.168750460672252</v>
      </c>
      <c r="CB13" s="16" t="s">
        <v>137</v>
      </c>
    </row>
    <row r="14" spans="2:80" ht="29" x14ac:dyDescent="0.35">
      <c r="B14" s="17" t="s">
        <v>424</v>
      </c>
      <c r="C14" s="16">
        <v>8.9870282361629694E-2</v>
      </c>
      <c r="D14" s="16">
        <v>0.11882805689806</v>
      </c>
      <c r="E14" s="16">
        <v>6.5612727904383897E-2</v>
      </c>
      <c r="F14" s="16"/>
      <c r="G14" s="16">
        <v>0.10469952818499099</v>
      </c>
      <c r="H14" s="16">
        <v>0.106469107039541</v>
      </c>
      <c r="I14" s="16">
        <v>7.2215296127261505E-2</v>
      </c>
      <c r="J14" s="16"/>
      <c r="K14" s="16">
        <v>8.62914581376798E-2</v>
      </c>
      <c r="L14" s="16">
        <v>6.8172114119676802E-2</v>
      </c>
      <c r="M14" s="16">
        <v>7.4124958069080593E-2</v>
      </c>
      <c r="N14" s="16">
        <v>0.12169115945771</v>
      </c>
      <c r="O14" s="16"/>
      <c r="P14" s="16">
        <v>0.16999702398841099</v>
      </c>
      <c r="Q14" s="16">
        <v>4.2185273983934103E-2</v>
      </c>
      <c r="R14" s="16">
        <v>4.8862739276551499E-2</v>
      </c>
      <c r="S14" s="16">
        <v>8.5272660230158406E-2</v>
      </c>
      <c r="T14" s="16">
        <v>0.12257452545740299</v>
      </c>
      <c r="U14" s="16">
        <v>5.9279523387195901E-2</v>
      </c>
      <c r="V14" s="16">
        <v>0.11375396158286</v>
      </c>
      <c r="W14" s="16">
        <v>0.30429237573343199</v>
      </c>
      <c r="X14" s="16">
        <v>3.3885509998101998E-2</v>
      </c>
      <c r="Y14" s="16">
        <v>3.61375065806743E-2</v>
      </c>
      <c r="Z14" s="16">
        <v>9.4451439988538305E-2</v>
      </c>
      <c r="AA14" s="16">
        <v>0.20590245921248501</v>
      </c>
      <c r="AB14" s="16"/>
      <c r="AC14" s="16">
        <v>0.139983247498981</v>
      </c>
      <c r="AD14" s="16">
        <v>6.4969818657403006E-2</v>
      </c>
      <c r="AE14" s="16">
        <v>7.7055717695805895E-2</v>
      </c>
      <c r="AF14" s="16">
        <v>6.00187173507091E-2</v>
      </c>
      <c r="AG14" s="16"/>
      <c r="AH14" s="16">
        <v>9.6074277182045101E-2</v>
      </c>
      <c r="AI14" s="16">
        <v>6.9060672310705298E-2</v>
      </c>
      <c r="AJ14" s="16">
        <v>0.14825806360976501</v>
      </c>
      <c r="AK14" s="16">
        <v>0</v>
      </c>
      <c r="AL14" s="16"/>
      <c r="AM14" s="16">
        <v>0.110972222435894</v>
      </c>
      <c r="AN14" s="16">
        <v>4.4686430682295497E-2</v>
      </c>
      <c r="AO14" s="16">
        <v>0.18293432972179199</v>
      </c>
      <c r="AP14" s="16"/>
      <c r="AQ14" s="16">
        <v>4.9235548998336397E-2</v>
      </c>
      <c r="AR14" s="16">
        <v>0.15720530624006901</v>
      </c>
      <c r="AS14" s="16">
        <v>0</v>
      </c>
      <c r="AT14" s="16">
        <v>0.452299986230148</v>
      </c>
      <c r="AU14" s="16">
        <v>4.3565412755295699E-2</v>
      </c>
      <c r="AV14" s="16"/>
      <c r="AW14" s="16">
        <v>0.111750211102916</v>
      </c>
      <c r="AX14" s="16">
        <v>3.0070246687466801E-2</v>
      </c>
      <c r="AY14" s="16">
        <v>3.0070246687466801E-2</v>
      </c>
      <c r="AZ14" s="16">
        <v>0</v>
      </c>
      <c r="BA14" s="16">
        <v>0</v>
      </c>
      <c r="BB14" s="16">
        <v>0</v>
      </c>
      <c r="BC14" s="16">
        <v>0.299624799370662</v>
      </c>
      <c r="BD14" s="16">
        <v>0.202419501777309</v>
      </c>
      <c r="BE14" s="16">
        <v>0.13987183433354999</v>
      </c>
      <c r="BF14" s="16"/>
      <c r="BG14" s="16">
        <v>7.1725093094952799E-2</v>
      </c>
      <c r="BH14" s="16">
        <v>5.37424849621225E-2</v>
      </c>
      <c r="BI14" s="16">
        <v>0.202660746994893</v>
      </c>
      <c r="BJ14" s="16">
        <v>0.14498896561810501</v>
      </c>
      <c r="BK14" s="16">
        <v>0</v>
      </c>
      <c r="BL14" s="16">
        <v>0.15477669361214</v>
      </c>
      <c r="BM14" s="16"/>
      <c r="BN14" s="16">
        <v>0.302054625687533</v>
      </c>
      <c r="BO14" s="16">
        <v>5.7114569032379998E-2</v>
      </c>
      <c r="BP14" s="16">
        <v>9.3725205406169104E-2</v>
      </c>
      <c r="BQ14" s="16">
        <v>1.7890556813343401E-2</v>
      </c>
      <c r="BR14" s="16">
        <v>5.8397324632481998E-2</v>
      </c>
      <c r="BS14" s="16">
        <v>0.14673028453603701</v>
      </c>
      <c r="BT14" s="16"/>
      <c r="BU14" s="16">
        <v>7.8444531892703506E-2</v>
      </c>
      <c r="BV14" s="16">
        <v>0.114758916464802</v>
      </c>
      <c r="BW14" s="16"/>
      <c r="BX14" s="16">
        <v>5.7565481618937403E-2</v>
      </c>
      <c r="BY14" s="16">
        <v>0.11418363687561001</v>
      </c>
      <c r="BZ14" s="16"/>
      <c r="CA14" s="16">
        <v>8.9870282361629694E-2</v>
      </c>
      <c r="CB14" s="16" t="s">
        <v>137</v>
      </c>
    </row>
    <row r="15" spans="2:80" ht="29" x14ac:dyDescent="0.35">
      <c r="B15" s="17" t="s">
        <v>425</v>
      </c>
      <c r="C15" s="16">
        <v>5.3392340597445798E-2</v>
      </c>
      <c r="D15" s="16">
        <v>8.2547452226747503E-2</v>
      </c>
      <c r="E15" s="16">
        <v>2.8969479401218801E-2</v>
      </c>
      <c r="F15" s="16"/>
      <c r="G15" s="16">
        <v>0.13845263355080101</v>
      </c>
      <c r="H15" s="16">
        <v>4.0173619037244902E-2</v>
      </c>
      <c r="I15" s="16">
        <v>2.1828098951501899E-2</v>
      </c>
      <c r="J15" s="16"/>
      <c r="K15" s="16">
        <v>4.6982084785570401E-2</v>
      </c>
      <c r="L15" s="16">
        <v>8.1043048968532996E-2</v>
      </c>
      <c r="M15" s="16">
        <v>6.0203392041471501E-2</v>
      </c>
      <c r="N15" s="16">
        <v>3.1282238143656799E-2</v>
      </c>
      <c r="O15" s="16"/>
      <c r="P15" s="16">
        <v>3.4746927968154998E-2</v>
      </c>
      <c r="Q15" s="16">
        <v>8.0035752767364896E-2</v>
      </c>
      <c r="R15" s="16">
        <v>0</v>
      </c>
      <c r="S15" s="16">
        <v>0</v>
      </c>
      <c r="T15" s="16">
        <v>0</v>
      </c>
      <c r="U15" s="16">
        <v>0.120456159610106</v>
      </c>
      <c r="V15" s="16">
        <v>0.221608078426415</v>
      </c>
      <c r="W15" s="16">
        <v>0</v>
      </c>
      <c r="X15" s="16">
        <v>6.3936266182149606E-2</v>
      </c>
      <c r="Y15" s="16">
        <v>0</v>
      </c>
      <c r="Z15" s="16">
        <v>0</v>
      </c>
      <c r="AA15" s="16">
        <v>0.18715435257711099</v>
      </c>
      <c r="AB15" s="16"/>
      <c r="AC15" s="16">
        <v>3.2216835513607101E-2</v>
      </c>
      <c r="AD15" s="16">
        <v>8.3355691393526901E-2</v>
      </c>
      <c r="AE15" s="16">
        <v>0</v>
      </c>
      <c r="AF15" s="16">
        <v>8.3010946023277299E-2</v>
      </c>
      <c r="AG15" s="16"/>
      <c r="AH15" s="16">
        <v>4.7354377143783197E-2</v>
      </c>
      <c r="AI15" s="16">
        <v>5.6912746466627299E-2</v>
      </c>
      <c r="AJ15" s="16">
        <v>0.11060824184949899</v>
      </c>
      <c r="AK15" s="16">
        <v>0</v>
      </c>
      <c r="AL15" s="16"/>
      <c r="AM15" s="16">
        <v>4.3921693384041699E-2</v>
      </c>
      <c r="AN15" s="16">
        <v>6.4010693518558204E-2</v>
      </c>
      <c r="AO15" s="16">
        <v>8.5650842483040293E-2</v>
      </c>
      <c r="AP15" s="16"/>
      <c r="AQ15" s="16">
        <v>3.9294224382947503E-2</v>
      </c>
      <c r="AR15" s="16">
        <v>9.6582478853393994E-2</v>
      </c>
      <c r="AS15" s="16">
        <v>0</v>
      </c>
      <c r="AT15" s="16">
        <v>0</v>
      </c>
      <c r="AU15" s="16">
        <v>5.7622344970738697E-2</v>
      </c>
      <c r="AV15" s="16"/>
      <c r="AW15" s="16">
        <v>0</v>
      </c>
      <c r="AX15" s="16">
        <v>0</v>
      </c>
      <c r="AY15" s="16">
        <v>0</v>
      </c>
      <c r="AZ15" s="16">
        <v>0.17287006511546499</v>
      </c>
      <c r="BA15" s="16">
        <v>0.235075989941916</v>
      </c>
      <c r="BB15" s="16">
        <v>0</v>
      </c>
      <c r="BC15" s="16">
        <v>0</v>
      </c>
      <c r="BD15" s="16">
        <v>0</v>
      </c>
      <c r="BE15" s="16">
        <v>0</v>
      </c>
      <c r="BF15" s="16"/>
      <c r="BG15" s="16">
        <v>2.3362615927902199E-2</v>
      </c>
      <c r="BH15" s="16">
        <v>0.113163169778493</v>
      </c>
      <c r="BI15" s="16">
        <v>0.18504403441092199</v>
      </c>
      <c r="BJ15" s="16">
        <v>0</v>
      </c>
      <c r="BK15" s="16">
        <v>5.5314235615469901E-2</v>
      </c>
      <c r="BL15" s="16">
        <v>0.15314661338615301</v>
      </c>
      <c r="BM15" s="16"/>
      <c r="BN15" s="16">
        <v>0</v>
      </c>
      <c r="BO15" s="16">
        <v>7.2423073887593004E-2</v>
      </c>
      <c r="BP15" s="16">
        <v>9.5327796131428305E-2</v>
      </c>
      <c r="BQ15" s="16">
        <v>5.5157427479254097E-2</v>
      </c>
      <c r="BR15" s="16">
        <v>5.8100884439307901E-2</v>
      </c>
      <c r="BS15" s="16">
        <v>0</v>
      </c>
      <c r="BT15" s="16"/>
      <c r="BU15" s="16">
        <v>4.0730783008645799E-2</v>
      </c>
      <c r="BV15" s="16">
        <v>8.0972924897874596E-2</v>
      </c>
      <c r="BW15" s="16"/>
      <c r="BX15" s="16">
        <v>2.35765638095192E-2</v>
      </c>
      <c r="BY15" s="16">
        <v>7.5832397012855199E-2</v>
      </c>
      <c r="BZ15" s="16"/>
      <c r="CA15" s="16">
        <v>5.3392340597445798E-2</v>
      </c>
      <c r="CB15" s="16" t="s">
        <v>137</v>
      </c>
    </row>
    <row r="16" spans="2:80" x14ac:dyDescent="0.35">
      <c r="B16" s="17" t="s">
        <v>98</v>
      </c>
      <c r="C16" s="16">
        <v>1.2755450006274399E-2</v>
      </c>
      <c r="D16" s="16">
        <v>2.7982436141394298E-2</v>
      </c>
      <c r="E16" s="16">
        <v>0</v>
      </c>
      <c r="F16" s="16"/>
      <c r="G16" s="16">
        <v>0</v>
      </c>
      <c r="H16" s="16">
        <v>1.32421906579196E-2</v>
      </c>
      <c r="I16" s="16">
        <v>1.84501500100922E-2</v>
      </c>
      <c r="J16" s="16"/>
      <c r="K16" s="16">
        <v>1.3181875446568601E-2</v>
      </c>
      <c r="L16" s="16">
        <v>0</v>
      </c>
      <c r="M16" s="16">
        <v>0</v>
      </c>
      <c r="N16" s="16">
        <v>3.0530953407482499E-2</v>
      </c>
      <c r="O16" s="16"/>
      <c r="P16" s="16">
        <v>0</v>
      </c>
      <c r="Q16" s="16">
        <v>0</v>
      </c>
      <c r="R16" s="16">
        <v>5.3757543131438101E-2</v>
      </c>
      <c r="S16" s="16">
        <v>0</v>
      </c>
      <c r="T16" s="16">
        <v>0</v>
      </c>
      <c r="U16" s="16">
        <v>0</v>
      </c>
      <c r="V16" s="16">
        <v>5.5096991319387403E-2</v>
      </c>
      <c r="W16" s="16">
        <v>0</v>
      </c>
      <c r="X16" s="16">
        <v>3.4882121192915901E-2</v>
      </c>
      <c r="Y16" s="16">
        <v>0</v>
      </c>
      <c r="Z16" s="16">
        <v>0</v>
      </c>
      <c r="AA16" s="16">
        <v>0</v>
      </c>
      <c r="AB16" s="16"/>
      <c r="AC16" s="16">
        <v>1.59928482390128E-2</v>
      </c>
      <c r="AD16" s="16">
        <v>1.0603780124851501E-2</v>
      </c>
      <c r="AE16" s="16">
        <v>0</v>
      </c>
      <c r="AF16" s="16">
        <v>0</v>
      </c>
      <c r="AG16" s="16"/>
      <c r="AH16" s="16">
        <v>1.41656140999371E-2</v>
      </c>
      <c r="AI16" s="16">
        <v>1.6312272282849601E-2</v>
      </c>
      <c r="AJ16" s="16">
        <v>0</v>
      </c>
      <c r="AK16" s="16">
        <v>0</v>
      </c>
      <c r="AL16" s="16"/>
      <c r="AM16" s="16">
        <v>2.1965482152271398E-2</v>
      </c>
      <c r="AN16" s="16">
        <v>0</v>
      </c>
      <c r="AO16" s="16">
        <v>0</v>
      </c>
      <c r="AP16" s="16"/>
      <c r="AQ16" s="16">
        <v>0</v>
      </c>
      <c r="AR16" s="16">
        <v>3.0639233563648699E-2</v>
      </c>
      <c r="AS16" s="16">
        <v>0</v>
      </c>
      <c r="AT16" s="16">
        <v>0</v>
      </c>
      <c r="AU16" s="16">
        <v>4.7996500702283798E-2</v>
      </c>
      <c r="AV16" s="16"/>
      <c r="AW16" s="16">
        <v>0</v>
      </c>
      <c r="AX16" s="16">
        <v>1.5082647870052699E-2</v>
      </c>
      <c r="AY16" s="16">
        <v>1.5082647870052699E-2</v>
      </c>
      <c r="AZ16" s="16">
        <v>0</v>
      </c>
      <c r="BA16" s="16">
        <v>3.0342860221708401E-2</v>
      </c>
      <c r="BB16" s="16">
        <v>0</v>
      </c>
      <c r="BC16" s="16">
        <v>0</v>
      </c>
      <c r="BD16" s="16">
        <v>0</v>
      </c>
      <c r="BE16" s="16">
        <v>0.15388343507519101</v>
      </c>
      <c r="BF16" s="16"/>
      <c r="BG16" s="16">
        <v>1.5475243283868E-2</v>
      </c>
      <c r="BH16" s="16">
        <v>0</v>
      </c>
      <c r="BI16" s="16">
        <v>0</v>
      </c>
      <c r="BJ16" s="16">
        <v>0</v>
      </c>
      <c r="BK16" s="16">
        <v>0</v>
      </c>
      <c r="BL16" s="16">
        <v>0.17028138221036701</v>
      </c>
      <c r="BM16" s="16"/>
      <c r="BN16" s="16">
        <v>0</v>
      </c>
      <c r="BO16" s="16">
        <v>0</v>
      </c>
      <c r="BP16" s="16">
        <v>0</v>
      </c>
      <c r="BQ16" s="16">
        <v>5.4579198027385499E-2</v>
      </c>
      <c r="BR16" s="16">
        <v>0</v>
      </c>
      <c r="BS16" s="16">
        <v>0</v>
      </c>
      <c r="BT16" s="16"/>
      <c r="BU16" s="16">
        <v>1.27351919672883E-2</v>
      </c>
      <c r="BV16" s="16">
        <v>1.2799577954048401E-2</v>
      </c>
      <c r="BW16" s="16"/>
      <c r="BX16" s="16">
        <v>2.0325381353369198E-2</v>
      </c>
      <c r="BY16" s="16">
        <v>7.0581412392470497E-3</v>
      </c>
      <c r="BZ16" s="16"/>
      <c r="CA16" s="16">
        <v>1.2755450006274399E-2</v>
      </c>
      <c r="CB16" s="16" t="s">
        <v>137</v>
      </c>
    </row>
    <row r="17" spans="2:80" x14ac:dyDescent="0.35">
      <c r="B17" s="24" t="s">
        <v>121</v>
      </c>
      <c r="C17" s="18">
        <v>0.29709532145338302</v>
      </c>
      <c r="D17" s="18">
        <v>0.27219440857730298</v>
      </c>
      <c r="E17" s="18">
        <v>0.31795449519157098</v>
      </c>
      <c r="F17" s="18"/>
      <c r="G17" s="18">
        <v>0.22585043348696801</v>
      </c>
      <c r="H17" s="18">
        <v>0.25913193966599202</v>
      </c>
      <c r="I17" s="18">
        <v>0.35505547426676298</v>
      </c>
      <c r="J17" s="18"/>
      <c r="K17" s="18">
        <v>0.453259883940553</v>
      </c>
      <c r="L17" s="18">
        <v>0.20737355185203901</v>
      </c>
      <c r="M17" s="18">
        <v>0.30464142055239501</v>
      </c>
      <c r="N17" s="18">
        <v>0.209157807475675</v>
      </c>
      <c r="O17" s="18"/>
      <c r="P17" s="18">
        <v>0.21164743380873999</v>
      </c>
      <c r="Q17" s="18">
        <v>0.36476815644403199</v>
      </c>
      <c r="R17" s="18">
        <v>0.41264675639419701</v>
      </c>
      <c r="S17" s="18">
        <v>0.35074480789093698</v>
      </c>
      <c r="T17" s="18">
        <v>0.30316890719299</v>
      </c>
      <c r="U17" s="18">
        <v>0.13078184276875701</v>
      </c>
      <c r="V17" s="18">
        <v>0.241454372857831</v>
      </c>
      <c r="W17" s="18">
        <v>0.34785381213328398</v>
      </c>
      <c r="X17" s="18">
        <v>0.36752638895722201</v>
      </c>
      <c r="Y17" s="18">
        <v>0.36352819574613399</v>
      </c>
      <c r="Z17" s="18">
        <v>0.20214620487573801</v>
      </c>
      <c r="AA17" s="18">
        <v>0.21367384082136401</v>
      </c>
      <c r="AB17" s="18"/>
      <c r="AC17" s="18">
        <v>0.183380833295022</v>
      </c>
      <c r="AD17" s="18">
        <v>0.26265461208868202</v>
      </c>
      <c r="AE17" s="18">
        <v>0.33775774596819602</v>
      </c>
      <c r="AF17" s="18">
        <v>0.527019593447977</v>
      </c>
      <c r="AG17" s="18"/>
      <c r="AH17" s="18">
        <v>0.30539211440671299</v>
      </c>
      <c r="AI17" s="18">
        <v>0.37338851983757498</v>
      </c>
      <c r="AJ17" s="18">
        <v>4.7787620642010503E-2</v>
      </c>
      <c r="AK17" s="18">
        <v>0.34616376362298301</v>
      </c>
      <c r="AL17" s="18"/>
      <c r="AM17" s="18">
        <v>0.29471756331772703</v>
      </c>
      <c r="AN17" s="18">
        <v>0.32913023506204597</v>
      </c>
      <c r="AO17" s="18">
        <v>8.0143646460306195E-2</v>
      </c>
      <c r="AP17" s="18"/>
      <c r="AQ17" s="18">
        <v>0.38668760404643099</v>
      </c>
      <c r="AR17" s="18">
        <v>0.17510884101730001</v>
      </c>
      <c r="AS17" s="18">
        <v>0.50966727952014401</v>
      </c>
      <c r="AT17" s="18">
        <v>0</v>
      </c>
      <c r="AU17" s="18">
        <v>0.19288558023774</v>
      </c>
      <c r="AV17" s="18"/>
      <c r="AW17" s="18">
        <v>0.322300044781689</v>
      </c>
      <c r="AX17" s="18">
        <v>0.40843214322523103</v>
      </c>
      <c r="AY17" s="18">
        <v>0.40843214322523103</v>
      </c>
      <c r="AZ17" s="18">
        <v>0.25103261276691402</v>
      </c>
      <c r="BA17" s="18">
        <v>0.37530700234063902</v>
      </c>
      <c r="BB17" s="18">
        <v>0</v>
      </c>
      <c r="BC17" s="18">
        <v>0.48872625851246099</v>
      </c>
      <c r="BD17" s="18">
        <v>8.5827875908444595E-2</v>
      </c>
      <c r="BE17" s="18">
        <v>0.27460088649856101</v>
      </c>
      <c r="BF17" s="18"/>
      <c r="BG17" s="18">
        <v>0.38456224558017899</v>
      </c>
      <c r="BH17" s="18">
        <v>0.186781981997937</v>
      </c>
      <c r="BI17" s="18">
        <v>0.160480425290913</v>
      </c>
      <c r="BJ17" s="18">
        <v>0.188761384057859</v>
      </c>
      <c r="BK17" s="18">
        <v>0.226369339782693</v>
      </c>
      <c r="BL17" s="18">
        <v>0.36390612941017703</v>
      </c>
      <c r="BM17" s="18"/>
      <c r="BN17" s="18">
        <v>0.14019363870486401</v>
      </c>
      <c r="BO17" s="18">
        <v>0.30674929282070901</v>
      </c>
      <c r="BP17" s="18">
        <v>0.30365922257490002</v>
      </c>
      <c r="BQ17" s="18">
        <v>0.33055574837881901</v>
      </c>
      <c r="BR17" s="18">
        <v>0.33257748052851499</v>
      </c>
      <c r="BS17" s="18">
        <v>0.38272496961931401</v>
      </c>
      <c r="BT17" s="18"/>
      <c r="BU17" s="18">
        <v>0.31576979514868903</v>
      </c>
      <c r="BV17" s="18">
        <v>0.25641684312184498</v>
      </c>
      <c r="BW17" s="18"/>
      <c r="BX17" s="18">
        <v>0.31380917036197697</v>
      </c>
      <c r="BY17" s="18">
        <v>0.28451608479303397</v>
      </c>
      <c r="BZ17" s="18"/>
      <c r="CA17" s="18">
        <v>0.29709532145338302</v>
      </c>
      <c r="CB17" s="18" t="s">
        <v>137</v>
      </c>
    </row>
    <row r="18" spans="2:80" x14ac:dyDescent="0.35">
      <c r="B18" t="s">
        <v>504</v>
      </c>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CB19"/>
  <sheetViews>
    <sheetView showGridLines="0" topLeftCell="A7" workbookViewId="0">
      <pane xSplit="2" topLeftCell="C1" activePane="topRight" state="frozen"/>
      <selection pane="topRight" activeCell="B15" sqref="B15"/>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432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467</v>
      </c>
      <c r="D7" s="10">
        <v>224</v>
      </c>
      <c r="E7" s="10">
        <v>243</v>
      </c>
      <c r="F7" s="10"/>
      <c r="G7" s="10">
        <v>87</v>
      </c>
      <c r="H7" s="10">
        <v>144</v>
      </c>
      <c r="I7" s="10">
        <v>236</v>
      </c>
      <c r="J7" s="10"/>
      <c r="K7" s="10">
        <v>150</v>
      </c>
      <c r="L7" s="10">
        <v>130</v>
      </c>
      <c r="M7" s="10">
        <v>63</v>
      </c>
      <c r="N7" s="10">
        <v>123</v>
      </c>
      <c r="O7" s="10"/>
      <c r="P7" s="10">
        <v>53</v>
      </c>
      <c r="Q7" s="10">
        <v>58</v>
      </c>
      <c r="R7" s="10">
        <v>40</v>
      </c>
      <c r="S7" s="10">
        <v>41</v>
      </c>
      <c r="T7" s="10">
        <v>42</v>
      </c>
      <c r="U7" s="10">
        <v>32</v>
      </c>
      <c r="V7" s="10">
        <v>43</v>
      </c>
      <c r="W7" s="10">
        <v>19</v>
      </c>
      <c r="X7" s="10">
        <v>64</v>
      </c>
      <c r="Y7" s="10">
        <v>43</v>
      </c>
      <c r="Z7" s="10">
        <v>23</v>
      </c>
      <c r="AA7" s="10">
        <v>9</v>
      </c>
      <c r="AB7" s="10"/>
      <c r="AC7" s="10">
        <v>136</v>
      </c>
      <c r="AD7" s="10">
        <v>177</v>
      </c>
      <c r="AE7" s="10">
        <v>60</v>
      </c>
      <c r="AF7" s="10">
        <v>59</v>
      </c>
      <c r="AG7" s="10"/>
      <c r="AH7" s="10">
        <v>275</v>
      </c>
      <c r="AI7" s="10">
        <v>120</v>
      </c>
      <c r="AJ7" s="10">
        <v>48</v>
      </c>
      <c r="AK7" s="10">
        <v>8</v>
      </c>
      <c r="AL7" s="10"/>
      <c r="AM7" s="10">
        <v>252</v>
      </c>
      <c r="AN7" s="10">
        <v>175</v>
      </c>
      <c r="AO7" s="10">
        <v>36</v>
      </c>
      <c r="AP7" s="10"/>
      <c r="AQ7" s="10">
        <v>229</v>
      </c>
      <c r="AR7" s="10">
        <v>114</v>
      </c>
      <c r="AS7" s="10">
        <v>33</v>
      </c>
      <c r="AT7" s="10">
        <v>10</v>
      </c>
      <c r="AU7" s="10">
        <v>42</v>
      </c>
      <c r="AV7" s="10"/>
      <c r="AW7" s="10">
        <v>41</v>
      </c>
      <c r="AX7" s="10">
        <v>142</v>
      </c>
      <c r="AY7" s="10">
        <v>142</v>
      </c>
      <c r="AZ7" s="10">
        <v>70</v>
      </c>
      <c r="BA7" s="10">
        <v>57</v>
      </c>
      <c r="BB7" s="10">
        <v>15</v>
      </c>
      <c r="BC7" s="10">
        <v>8</v>
      </c>
      <c r="BD7" s="10">
        <v>31</v>
      </c>
      <c r="BE7" s="10">
        <v>7</v>
      </c>
      <c r="BF7" s="10"/>
      <c r="BG7" s="10">
        <v>274</v>
      </c>
      <c r="BH7" s="10">
        <v>65</v>
      </c>
      <c r="BI7" s="10">
        <v>34</v>
      </c>
      <c r="BJ7" s="10">
        <v>47</v>
      </c>
      <c r="BK7" s="10">
        <v>39</v>
      </c>
      <c r="BL7" s="10">
        <v>7</v>
      </c>
      <c r="BM7" s="10"/>
      <c r="BN7" s="10">
        <v>61</v>
      </c>
      <c r="BO7" s="10">
        <v>161</v>
      </c>
      <c r="BP7" s="10">
        <v>33</v>
      </c>
      <c r="BQ7" s="10">
        <v>113</v>
      </c>
      <c r="BR7" s="10">
        <v>74</v>
      </c>
      <c r="BS7" s="10">
        <v>24</v>
      </c>
      <c r="BT7" s="10"/>
      <c r="BU7" s="10">
        <v>330</v>
      </c>
      <c r="BV7" s="10">
        <v>137</v>
      </c>
      <c r="BW7" s="10"/>
      <c r="BX7" s="10">
        <v>215</v>
      </c>
      <c r="BY7" s="10">
        <v>252</v>
      </c>
      <c r="BZ7" s="10"/>
      <c r="CA7" s="10">
        <v>467</v>
      </c>
      <c r="CB7" s="10" t="s">
        <v>136</v>
      </c>
    </row>
    <row r="8" spans="2:80" ht="30" customHeight="1" x14ac:dyDescent="0.35">
      <c r="B8" s="11" t="s">
        <v>20</v>
      </c>
      <c r="C8" s="11">
        <v>469</v>
      </c>
      <c r="D8" s="11">
        <v>222</v>
      </c>
      <c r="E8" s="11">
        <v>248</v>
      </c>
      <c r="F8" s="11"/>
      <c r="G8" s="11">
        <v>83</v>
      </c>
      <c r="H8" s="11">
        <v>136</v>
      </c>
      <c r="I8" s="11">
        <v>250</v>
      </c>
      <c r="J8" s="11"/>
      <c r="K8" s="11">
        <v>149</v>
      </c>
      <c r="L8" s="11">
        <v>132</v>
      </c>
      <c r="M8" s="11">
        <v>62</v>
      </c>
      <c r="N8" s="11">
        <v>125</v>
      </c>
      <c r="O8" s="11"/>
      <c r="P8" s="11">
        <v>70</v>
      </c>
      <c r="Q8" s="11">
        <v>54</v>
      </c>
      <c r="R8" s="11">
        <v>38</v>
      </c>
      <c r="S8" s="11">
        <v>38</v>
      </c>
      <c r="T8" s="11">
        <v>41</v>
      </c>
      <c r="U8" s="11">
        <v>37</v>
      </c>
      <c r="V8" s="11">
        <v>41</v>
      </c>
      <c r="W8" s="11">
        <v>16</v>
      </c>
      <c r="X8" s="11">
        <v>59</v>
      </c>
      <c r="Y8" s="11">
        <v>42</v>
      </c>
      <c r="Z8" s="11">
        <v>23</v>
      </c>
      <c r="AA8" s="11">
        <v>11</v>
      </c>
      <c r="AB8" s="11"/>
      <c r="AC8" s="11">
        <v>136</v>
      </c>
      <c r="AD8" s="11">
        <v>180</v>
      </c>
      <c r="AE8" s="11">
        <v>59</v>
      </c>
      <c r="AF8" s="11">
        <v>60</v>
      </c>
      <c r="AG8" s="11"/>
      <c r="AH8" s="11">
        <v>279</v>
      </c>
      <c r="AI8" s="11">
        <v>118</v>
      </c>
      <c r="AJ8" s="11">
        <v>49</v>
      </c>
      <c r="AK8" s="11">
        <v>7</v>
      </c>
      <c r="AL8" s="11"/>
      <c r="AM8" s="11">
        <v>257</v>
      </c>
      <c r="AN8" s="11">
        <v>174</v>
      </c>
      <c r="AO8" s="11">
        <v>35</v>
      </c>
      <c r="AP8" s="11"/>
      <c r="AQ8" s="11">
        <v>231</v>
      </c>
      <c r="AR8" s="11">
        <v>112</v>
      </c>
      <c r="AS8" s="11">
        <v>33</v>
      </c>
      <c r="AT8" s="11">
        <v>10</v>
      </c>
      <c r="AU8" s="11">
        <v>43</v>
      </c>
      <c r="AV8" s="11"/>
      <c r="AW8" s="11">
        <v>44</v>
      </c>
      <c r="AX8" s="11">
        <v>149</v>
      </c>
      <c r="AY8" s="11">
        <v>149</v>
      </c>
      <c r="AZ8" s="11">
        <v>68</v>
      </c>
      <c r="BA8" s="11">
        <v>54</v>
      </c>
      <c r="BB8" s="11">
        <v>14</v>
      </c>
      <c r="BC8" s="11">
        <v>8</v>
      </c>
      <c r="BD8" s="11">
        <v>30</v>
      </c>
      <c r="BE8" s="11">
        <v>6</v>
      </c>
      <c r="BF8" s="11"/>
      <c r="BG8" s="11">
        <v>277</v>
      </c>
      <c r="BH8" s="11">
        <v>64</v>
      </c>
      <c r="BI8" s="11">
        <v>35</v>
      </c>
      <c r="BJ8" s="11">
        <v>48</v>
      </c>
      <c r="BK8" s="11">
        <v>38</v>
      </c>
      <c r="BL8" s="11">
        <v>7</v>
      </c>
      <c r="BM8" s="11"/>
      <c r="BN8" s="11">
        <v>68</v>
      </c>
      <c r="BO8" s="11">
        <v>162</v>
      </c>
      <c r="BP8" s="11">
        <v>33</v>
      </c>
      <c r="BQ8" s="11">
        <v>110</v>
      </c>
      <c r="BR8" s="11">
        <v>72</v>
      </c>
      <c r="BS8" s="11">
        <v>23</v>
      </c>
      <c r="BT8" s="11"/>
      <c r="BU8" s="11">
        <v>334</v>
      </c>
      <c r="BV8" s="11">
        <v>135</v>
      </c>
      <c r="BW8" s="11"/>
      <c r="BX8" s="11">
        <v>220</v>
      </c>
      <c r="BY8" s="11">
        <v>249</v>
      </c>
      <c r="BZ8" s="11"/>
      <c r="CA8" s="11">
        <v>469</v>
      </c>
      <c r="CB8" s="11" t="s">
        <v>136</v>
      </c>
    </row>
    <row r="9" spans="2:80" x14ac:dyDescent="0.35">
      <c r="B9" s="17" t="s">
        <v>427</v>
      </c>
      <c r="C9" s="16">
        <v>5.0208053595722502E-2</v>
      </c>
      <c r="D9" s="16">
        <v>6.04746289551042E-2</v>
      </c>
      <c r="E9" s="16">
        <v>4.1020461098081197E-2</v>
      </c>
      <c r="F9" s="16"/>
      <c r="G9" s="16">
        <v>0.101232809991602</v>
      </c>
      <c r="H9" s="16">
        <v>2.57653110887512E-2</v>
      </c>
      <c r="I9" s="16">
        <v>4.6687072785557802E-2</v>
      </c>
      <c r="J9" s="16"/>
      <c r="K9" s="16">
        <v>5.2898244902512798E-2</v>
      </c>
      <c r="L9" s="16">
        <v>5.9979275147430899E-2</v>
      </c>
      <c r="M9" s="16">
        <v>3.7256768514698203E-2</v>
      </c>
      <c r="N9" s="16">
        <v>4.3507956628215501E-2</v>
      </c>
      <c r="O9" s="16"/>
      <c r="P9" s="16">
        <v>0.10898886577394799</v>
      </c>
      <c r="Q9" s="16">
        <v>4.9222641730177603E-2</v>
      </c>
      <c r="R9" s="16">
        <v>2.56406593683365E-2</v>
      </c>
      <c r="S9" s="16">
        <v>7.6924911243646601E-2</v>
      </c>
      <c r="T9" s="16">
        <v>7.6548394596083702E-2</v>
      </c>
      <c r="U9" s="16">
        <v>0</v>
      </c>
      <c r="V9" s="16">
        <v>0</v>
      </c>
      <c r="W9" s="16">
        <v>5.1439357142051702E-2</v>
      </c>
      <c r="X9" s="16">
        <v>6.0848472070276903E-2</v>
      </c>
      <c r="Y9" s="16">
        <v>2.17269111661735E-2</v>
      </c>
      <c r="Z9" s="16">
        <v>4.2887079522630302E-2</v>
      </c>
      <c r="AA9" s="16">
        <v>0</v>
      </c>
      <c r="AB9" s="16"/>
      <c r="AC9" s="16">
        <v>4.2941135438011098E-2</v>
      </c>
      <c r="AD9" s="16">
        <v>4.7817321738109597E-2</v>
      </c>
      <c r="AE9" s="16">
        <v>4.6875890912309703E-2</v>
      </c>
      <c r="AF9" s="16">
        <v>7.1745619779595995E-2</v>
      </c>
      <c r="AG9" s="16"/>
      <c r="AH9" s="16">
        <v>3.6804939360570499E-2</v>
      </c>
      <c r="AI9" s="16">
        <v>3.8712155190550698E-2</v>
      </c>
      <c r="AJ9" s="16">
        <v>8.3462501886620799E-2</v>
      </c>
      <c r="AK9" s="16">
        <v>0.119329917988063</v>
      </c>
      <c r="AL9" s="16"/>
      <c r="AM9" s="16">
        <v>3.8666221148915901E-2</v>
      </c>
      <c r="AN9" s="16">
        <v>6.1569526812584902E-2</v>
      </c>
      <c r="AO9" s="16">
        <v>8.4637338347522795E-2</v>
      </c>
      <c r="AP9" s="16"/>
      <c r="AQ9" s="16">
        <v>5.0026547625695597E-2</v>
      </c>
      <c r="AR9" s="16">
        <v>2.8853602931296001E-2</v>
      </c>
      <c r="AS9" s="16">
        <v>9.5666205100214799E-2</v>
      </c>
      <c r="AT9" s="16">
        <v>0</v>
      </c>
      <c r="AU9" s="16">
        <v>6.7911517498171703E-2</v>
      </c>
      <c r="AV9" s="16"/>
      <c r="AW9" s="16">
        <v>4.5433981848629401E-2</v>
      </c>
      <c r="AX9" s="16">
        <v>2.2305363874189198E-2</v>
      </c>
      <c r="AY9" s="16">
        <v>2.2305363874189198E-2</v>
      </c>
      <c r="AZ9" s="16">
        <v>7.3914732304526901E-2</v>
      </c>
      <c r="BA9" s="16">
        <v>7.0469972959992605E-2</v>
      </c>
      <c r="BB9" s="16">
        <v>0</v>
      </c>
      <c r="BC9" s="16">
        <v>0</v>
      </c>
      <c r="BD9" s="16">
        <v>4.0144035882467503E-2</v>
      </c>
      <c r="BE9" s="16">
        <v>0.14268459227167299</v>
      </c>
      <c r="BF9" s="16"/>
      <c r="BG9" s="16">
        <v>3.7230847271340801E-2</v>
      </c>
      <c r="BH9" s="16">
        <v>0.11310373475598599</v>
      </c>
      <c r="BI9" s="16">
        <v>3.5246338248770902E-2</v>
      </c>
      <c r="BJ9" s="16">
        <v>2.1522245867286401E-2</v>
      </c>
      <c r="BK9" s="16">
        <v>7.55907691573907E-2</v>
      </c>
      <c r="BL9" s="16">
        <v>0.13005240611510499</v>
      </c>
      <c r="BM9" s="16"/>
      <c r="BN9" s="16">
        <v>7.1114859391250701E-2</v>
      </c>
      <c r="BO9" s="16">
        <v>5.8326254400305103E-2</v>
      </c>
      <c r="BP9" s="16">
        <v>0</v>
      </c>
      <c r="BQ9" s="16">
        <v>4.34161902527146E-2</v>
      </c>
      <c r="BR9" s="16">
        <v>5.0415131467250497E-2</v>
      </c>
      <c r="BS9" s="16">
        <v>0</v>
      </c>
      <c r="BT9" s="16"/>
      <c r="BU9" s="16">
        <v>4.85231516732956E-2</v>
      </c>
      <c r="BV9" s="16">
        <v>5.4366131043656903E-2</v>
      </c>
      <c r="BW9" s="16"/>
      <c r="BX9" s="16">
        <v>4.0981409008541199E-2</v>
      </c>
      <c r="BY9" s="16">
        <v>5.8358411851604799E-2</v>
      </c>
      <c r="BZ9" s="16"/>
      <c r="CA9" s="16">
        <v>5.0208053595722502E-2</v>
      </c>
      <c r="CB9" s="16" t="s">
        <v>137</v>
      </c>
    </row>
    <row r="10" spans="2:80" x14ac:dyDescent="0.35">
      <c r="B10" s="17" t="s">
        <v>428</v>
      </c>
      <c r="C10" s="16">
        <v>8.8702517804087597E-2</v>
      </c>
      <c r="D10" s="16">
        <v>8.8124060954392805E-2</v>
      </c>
      <c r="E10" s="16">
        <v>8.9220180766314702E-2</v>
      </c>
      <c r="F10" s="16"/>
      <c r="G10" s="16">
        <v>6.1166343240533903E-2</v>
      </c>
      <c r="H10" s="16">
        <v>0.10197242329874701</v>
      </c>
      <c r="I10" s="16">
        <v>9.0559547117083403E-2</v>
      </c>
      <c r="J10" s="16"/>
      <c r="K10" s="16">
        <v>6.0377707709835401E-2</v>
      </c>
      <c r="L10" s="16">
        <v>0.146270008188571</v>
      </c>
      <c r="M10" s="16">
        <v>7.8476793671963696E-2</v>
      </c>
      <c r="N10" s="16">
        <v>6.7529777763411E-2</v>
      </c>
      <c r="O10" s="16"/>
      <c r="P10" s="16">
        <v>7.1791190934662505E-2</v>
      </c>
      <c r="Q10" s="16">
        <v>0.104602341297312</v>
      </c>
      <c r="R10" s="16">
        <v>0.12797564218150101</v>
      </c>
      <c r="S10" s="16">
        <v>2.22215855069401E-2</v>
      </c>
      <c r="T10" s="16">
        <v>0.116860713684109</v>
      </c>
      <c r="U10" s="16">
        <v>9.4384536979539801E-2</v>
      </c>
      <c r="V10" s="16">
        <v>9.4443358664295193E-2</v>
      </c>
      <c r="W10" s="16">
        <v>5.01229578799798E-2</v>
      </c>
      <c r="X10" s="16">
        <v>5.0526818442396003E-2</v>
      </c>
      <c r="Y10" s="16">
        <v>9.6376338916624296E-2</v>
      </c>
      <c r="Z10" s="16">
        <v>0.128471019215571</v>
      </c>
      <c r="AA10" s="16">
        <v>0.21290386526326299</v>
      </c>
      <c r="AB10" s="16"/>
      <c r="AC10" s="16">
        <v>8.6797315643915102E-2</v>
      </c>
      <c r="AD10" s="16">
        <v>0.102190495947394</v>
      </c>
      <c r="AE10" s="16">
        <v>5.5360783032965301E-2</v>
      </c>
      <c r="AF10" s="16">
        <v>8.5093670407546895E-2</v>
      </c>
      <c r="AG10" s="16"/>
      <c r="AH10" s="16">
        <v>9.0954107744003795E-2</v>
      </c>
      <c r="AI10" s="16">
        <v>7.6742221076401204E-2</v>
      </c>
      <c r="AJ10" s="16">
        <v>0.11010353771287799</v>
      </c>
      <c r="AK10" s="16">
        <v>0.247025642120735</v>
      </c>
      <c r="AL10" s="16"/>
      <c r="AM10" s="16">
        <v>8.2771447228852005E-2</v>
      </c>
      <c r="AN10" s="16">
        <v>0.105418983982736</v>
      </c>
      <c r="AO10" s="16">
        <v>5.8990070789971198E-2</v>
      </c>
      <c r="AP10" s="16"/>
      <c r="AQ10" s="16">
        <v>5.89807749319914E-2</v>
      </c>
      <c r="AR10" s="16">
        <v>0.10979367916536199</v>
      </c>
      <c r="AS10" s="16">
        <v>9.1719463938357698E-2</v>
      </c>
      <c r="AT10" s="16">
        <v>0.19389004809719801</v>
      </c>
      <c r="AU10" s="16">
        <v>0.10233034424569</v>
      </c>
      <c r="AV10" s="16"/>
      <c r="AW10" s="16">
        <v>4.6184044810847501E-2</v>
      </c>
      <c r="AX10" s="16">
        <v>9.5805480752281194E-2</v>
      </c>
      <c r="AY10" s="16">
        <v>9.5805480752281194E-2</v>
      </c>
      <c r="AZ10" s="16">
        <v>0.102410463114147</v>
      </c>
      <c r="BA10" s="16">
        <v>9.32315524424083E-2</v>
      </c>
      <c r="BB10" s="16">
        <v>0.22445850197890799</v>
      </c>
      <c r="BC10" s="16">
        <v>0.11240586610270099</v>
      </c>
      <c r="BD10" s="16">
        <v>4.1992120583818203E-2</v>
      </c>
      <c r="BE10" s="16">
        <v>0.146454274195186</v>
      </c>
      <c r="BF10" s="16"/>
      <c r="BG10" s="16">
        <v>9.7730538960774105E-2</v>
      </c>
      <c r="BH10" s="16">
        <v>6.14947730692538E-2</v>
      </c>
      <c r="BI10" s="16">
        <v>0.133525797943051</v>
      </c>
      <c r="BJ10" s="16">
        <v>8.4569742029395406E-2</v>
      </c>
      <c r="BK10" s="16">
        <v>5.1666735396847199E-2</v>
      </c>
      <c r="BL10" s="16">
        <v>0</v>
      </c>
      <c r="BM10" s="16"/>
      <c r="BN10" s="16">
        <v>6.11093359333095E-2</v>
      </c>
      <c r="BO10" s="16">
        <v>8.9261406418290001E-2</v>
      </c>
      <c r="BP10" s="16">
        <v>3.7181168754081798E-2</v>
      </c>
      <c r="BQ10" s="16">
        <v>0.13296244140649699</v>
      </c>
      <c r="BR10" s="16">
        <v>8.4970386897122996E-2</v>
      </c>
      <c r="BS10" s="16">
        <v>4.49477463853157E-2</v>
      </c>
      <c r="BT10" s="16"/>
      <c r="BU10" s="16">
        <v>9.04366363211421E-2</v>
      </c>
      <c r="BV10" s="16">
        <v>8.44229814098129E-2</v>
      </c>
      <c r="BW10" s="16"/>
      <c r="BX10" s="16">
        <v>8.1834569432625501E-2</v>
      </c>
      <c r="BY10" s="16">
        <v>9.4769321307940899E-2</v>
      </c>
      <c r="BZ10" s="16"/>
      <c r="CA10" s="16">
        <v>8.8702517804087597E-2</v>
      </c>
      <c r="CB10" s="16" t="s">
        <v>137</v>
      </c>
    </row>
    <row r="11" spans="2:80" x14ac:dyDescent="0.35">
      <c r="B11" s="17" t="s">
        <v>429</v>
      </c>
      <c r="C11" s="16">
        <v>0.15389157868796299</v>
      </c>
      <c r="D11" s="16">
        <v>0.136596498196393</v>
      </c>
      <c r="E11" s="16">
        <v>0.16936900384758499</v>
      </c>
      <c r="F11" s="16"/>
      <c r="G11" s="16">
        <v>0.124542532414052</v>
      </c>
      <c r="H11" s="16">
        <v>0.16149436905311801</v>
      </c>
      <c r="I11" s="16">
        <v>0.15943769404514899</v>
      </c>
      <c r="J11" s="16"/>
      <c r="K11" s="16">
        <v>0.137773202136342</v>
      </c>
      <c r="L11" s="16">
        <v>0.20099321730985201</v>
      </c>
      <c r="M11" s="16">
        <v>0.117515848192011</v>
      </c>
      <c r="N11" s="16">
        <v>0.14270944054331799</v>
      </c>
      <c r="O11" s="16"/>
      <c r="P11" s="16">
        <v>0.21169692518135599</v>
      </c>
      <c r="Q11" s="16">
        <v>8.4925746758469395E-2</v>
      </c>
      <c r="R11" s="16">
        <v>0.122718607485611</v>
      </c>
      <c r="S11" s="16">
        <v>0.120963488593078</v>
      </c>
      <c r="T11" s="16">
        <v>9.6274688090671107E-2</v>
      </c>
      <c r="U11" s="16">
        <v>0.16139697544787901</v>
      </c>
      <c r="V11" s="16">
        <v>0.16397911040440899</v>
      </c>
      <c r="W11" s="16">
        <v>0.150669768093072</v>
      </c>
      <c r="X11" s="16">
        <v>0.13731001168804999</v>
      </c>
      <c r="Y11" s="16">
        <v>0.25629857566083097</v>
      </c>
      <c r="Z11" s="16">
        <v>0.138472828556856</v>
      </c>
      <c r="AA11" s="16">
        <v>0.226894764060179</v>
      </c>
      <c r="AB11" s="16"/>
      <c r="AC11" s="16">
        <v>0.13573003673132</v>
      </c>
      <c r="AD11" s="16">
        <v>0.19457153700442101</v>
      </c>
      <c r="AE11" s="16">
        <v>0.175356823771287</v>
      </c>
      <c r="AF11" s="16">
        <v>0.110794102804218</v>
      </c>
      <c r="AG11" s="16"/>
      <c r="AH11" s="16">
        <v>0.157083067641652</v>
      </c>
      <c r="AI11" s="16">
        <v>0.18541251993715099</v>
      </c>
      <c r="AJ11" s="16">
        <v>0.102216271904652</v>
      </c>
      <c r="AK11" s="16">
        <v>0</v>
      </c>
      <c r="AL11" s="16"/>
      <c r="AM11" s="16">
        <v>0.16080524579487901</v>
      </c>
      <c r="AN11" s="16">
        <v>0.15061828286137299</v>
      </c>
      <c r="AO11" s="16">
        <v>0.13679478690709401</v>
      </c>
      <c r="AP11" s="16"/>
      <c r="AQ11" s="16">
        <v>0.17977581951490701</v>
      </c>
      <c r="AR11" s="16">
        <v>0.127397209907121</v>
      </c>
      <c r="AS11" s="16">
        <v>0.14301022006382899</v>
      </c>
      <c r="AT11" s="16">
        <v>9.73908238276531E-2</v>
      </c>
      <c r="AU11" s="16">
        <v>0.123009278456071</v>
      </c>
      <c r="AV11" s="16"/>
      <c r="AW11" s="16">
        <v>0.18521548460417001</v>
      </c>
      <c r="AX11" s="16">
        <v>0.15605733097763</v>
      </c>
      <c r="AY11" s="16">
        <v>0.15605733097763</v>
      </c>
      <c r="AZ11" s="16">
        <v>0.15743120176876399</v>
      </c>
      <c r="BA11" s="16">
        <v>0.14126195549338899</v>
      </c>
      <c r="BB11" s="16">
        <v>0.193772298081755</v>
      </c>
      <c r="BC11" s="16">
        <v>0.42435217408255099</v>
      </c>
      <c r="BD11" s="16">
        <v>5.8720727177825997E-2</v>
      </c>
      <c r="BE11" s="16">
        <v>0.13412616753149001</v>
      </c>
      <c r="BF11" s="16"/>
      <c r="BG11" s="16">
        <v>0.15806967372539901</v>
      </c>
      <c r="BH11" s="16">
        <v>0.11892856700071899</v>
      </c>
      <c r="BI11" s="16">
        <v>0.14438132146353799</v>
      </c>
      <c r="BJ11" s="16">
        <v>0.17573045975260601</v>
      </c>
      <c r="BK11" s="16">
        <v>0.19534630759090901</v>
      </c>
      <c r="BL11" s="16">
        <v>0</v>
      </c>
      <c r="BM11" s="16"/>
      <c r="BN11" s="16">
        <v>0.190167622607297</v>
      </c>
      <c r="BO11" s="16">
        <v>0.178951421573389</v>
      </c>
      <c r="BP11" s="16">
        <v>0.14349662399703</v>
      </c>
      <c r="BQ11" s="16">
        <v>0.115052038463347</v>
      </c>
      <c r="BR11" s="16">
        <v>0.12210769436376701</v>
      </c>
      <c r="BS11" s="16">
        <v>0.17570744656488299</v>
      </c>
      <c r="BT11" s="16"/>
      <c r="BU11" s="16">
        <v>0.15183236415305301</v>
      </c>
      <c r="BV11" s="16">
        <v>0.15897340179238101</v>
      </c>
      <c r="BW11" s="16"/>
      <c r="BX11" s="16">
        <v>0.157807242687168</v>
      </c>
      <c r="BY11" s="16">
        <v>0.150432676147432</v>
      </c>
      <c r="BZ11" s="16"/>
      <c r="CA11" s="16">
        <v>0.15389157868796299</v>
      </c>
      <c r="CB11" s="16" t="s">
        <v>137</v>
      </c>
    </row>
    <row r="12" spans="2:80" x14ac:dyDescent="0.35">
      <c r="B12" s="17" t="s">
        <v>430</v>
      </c>
      <c r="C12" s="16">
        <v>0.241557077767661</v>
      </c>
      <c r="D12" s="16">
        <v>0.25253649031208902</v>
      </c>
      <c r="E12" s="16">
        <v>0.23173156489792601</v>
      </c>
      <c r="F12" s="16"/>
      <c r="G12" s="16">
        <v>0.186843176034314</v>
      </c>
      <c r="H12" s="16">
        <v>0.21510649064215601</v>
      </c>
      <c r="I12" s="16">
        <v>0.27404967781922102</v>
      </c>
      <c r="J12" s="16"/>
      <c r="K12" s="16">
        <v>0.290476309890907</v>
      </c>
      <c r="L12" s="16">
        <v>0.18437229845942099</v>
      </c>
      <c r="M12" s="16">
        <v>0.23416406732013401</v>
      </c>
      <c r="N12" s="16">
        <v>0.24910308964587399</v>
      </c>
      <c r="O12" s="16"/>
      <c r="P12" s="16">
        <v>0.154130133019202</v>
      </c>
      <c r="Q12" s="16">
        <v>0.20949444718082999</v>
      </c>
      <c r="R12" s="16">
        <v>0.27623667662594298</v>
      </c>
      <c r="S12" s="16">
        <v>0.392164612746285</v>
      </c>
      <c r="T12" s="16">
        <v>0.303053156244596</v>
      </c>
      <c r="U12" s="16">
        <v>0.24777155228504599</v>
      </c>
      <c r="V12" s="16">
        <v>0.28433148429125898</v>
      </c>
      <c r="W12" s="16">
        <v>0.21123717709251399</v>
      </c>
      <c r="X12" s="16">
        <v>0.255250182702701</v>
      </c>
      <c r="Y12" s="16">
        <v>0.13634814934374501</v>
      </c>
      <c r="Z12" s="16">
        <v>0.26830931907523398</v>
      </c>
      <c r="AA12" s="16">
        <v>0.216255643585964</v>
      </c>
      <c r="AB12" s="16"/>
      <c r="AC12" s="16">
        <v>0.20328090263404999</v>
      </c>
      <c r="AD12" s="16">
        <v>0.218898333927324</v>
      </c>
      <c r="AE12" s="16">
        <v>0.288657831827134</v>
      </c>
      <c r="AF12" s="16">
        <v>0.30728838306718598</v>
      </c>
      <c r="AG12" s="16"/>
      <c r="AH12" s="16">
        <v>0.237428923544272</v>
      </c>
      <c r="AI12" s="16">
        <v>0.20051134942597601</v>
      </c>
      <c r="AJ12" s="16">
        <v>0.32177711875259901</v>
      </c>
      <c r="AK12" s="16">
        <v>0.38520311304508598</v>
      </c>
      <c r="AL12" s="16"/>
      <c r="AM12" s="16">
        <v>0.240932440610094</v>
      </c>
      <c r="AN12" s="16">
        <v>0.237234921250353</v>
      </c>
      <c r="AO12" s="16">
        <v>0.25933599407973701</v>
      </c>
      <c r="AP12" s="16"/>
      <c r="AQ12" s="16">
        <v>0.26086999878316802</v>
      </c>
      <c r="AR12" s="16">
        <v>0.25100960685043899</v>
      </c>
      <c r="AS12" s="16">
        <v>0.257303637712188</v>
      </c>
      <c r="AT12" s="16">
        <v>0</v>
      </c>
      <c r="AU12" s="16">
        <v>0.25744508582705</v>
      </c>
      <c r="AV12" s="16"/>
      <c r="AW12" s="16">
        <v>0.28714778604001401</v>
      </c>
      <c r="AX12" s="16">
        <v>0.30142382169715498</v>
      </c>
      <c r="AY12" s="16">
        <v>0.30142382169715498</v>
      </c>
      <c r="AZ12" s="16">
        <v>0.19568799319480701</v>
      </c>
      <c r="BA12" s="16">
        <v>0.233058989608111</v>
      </c>
      <c r="BB12" s="16">
        <v>0.194263223146284</v>
      </c>
      <c r="BC12" s="16">
        <v>0.10350472786786</v>
      </c>
      <c r="BD12" s="16">
        <v>0.15404703287517901</v>
      </c>
      <c r="BE12" s="16">
        <v>0.14047471896707101</v>
      </c>
      <c r="BF12" s="16"/>
      <c r="BG12" s="16">
        <v>0.25277188240809301</v>
      </c>
      <c r="BH12" s="16">
        <v>0.25494199388385302</v>
      </c>
      <c r="BI12" s="16">
        <v>0.20669896986153899</v>
      </c>
      <c r="BJ12" s="16">
        <v>0.163570007832475</v>
      </c>
      <c r="BK12" s="16">
        <v>0.29530445929146498</v>
      </c>
      <c r="BL12" s="16">
        <v>0.12614598026933099</v>
      </c>
      <c r="BM12" s="16"/>
      <c r="BN12" s="16">
        <v>0.22828033555819099</v>
      </c>
      <c r="BO12" s="16">
        <v>0.24660484348210199</v>
      </c>
      <c r="BP12" s="16">
        <v>0.30590115432877102</v>
      </c>
      <c r="BQ12" s="16">
        <v>0.18774500916606299</v>
      </c>
      <c r="BR12" s="16">
        <v>0.22961417125053701</v>
      </c>
      <c r="BS12" s="16">
        <v>0.45250074563530701</v>
      </c>
      <c r="BT12" s="16"/>
      <c r="BU12" s="16">
        <v>0.25488626091855998</v>
      </c>
      <c r="BV12" s="16">
        <v>0.20866271452822099</v>
      </c>
      <c r="BW12" s="16"/>
      <c r="BX12" s="16">
        <v>0.27991520864483099</v>
      </c>
      <c r="BY12" s="16">
        <v>0.207673415541275</v>
      </c>
      <c r="BZ12" s="16"/>
      <c r="CA12" s="16">
        <v>0.241557077767661</v>
      </c>
      <c r="CB12" s="16" t="s">
        <v>137</v>
      </c>
    </row>
    <row r="13" spans="2:80" x14ac:dyDescent="0.35">
      <c r="B13" s="17" t="s">
        <v>431</v>
      </c>
      <c r="C13" s="16">
        <v>0.45603347737883598</v>
      </c>
      <c r="D13" s="16">
        <v>0.45425510103461902</v>
      </c>
      <c r="E13" s="16">
        <v>0.45762495229487798</v>
      </c>
      <c r="F13" s="16"/>
      <c r="G13" s="16">
        <v>0.52621513831949795</v>
      </c>
      <c r="H13" s="16">
        <v>0.47970765372986501</v>
      </c>
      <c r="I13" s="16">
        <v>0.41994691679500801</v>
      </c>
      <c r="J13" s="16"/>
      <c r="K13" s="16">
        <v>0.452600467325393</v>
      </c>
      <c r="L13" s="16">
        <v>0.39189064920303501</v>
      </c>
      <c r="M13" s="16">
        <v>0.53258652230119297</v>
      </c>
      <c r="N13" s="16">
        <v>0.48550224124123398</v>
      </c>
      <c r="O13" s="16"/>
      <c r="P13" s="16">
        <v>0.41422243261050501</v>
      </c>
      <c r="Q13" s="16">
        <v>0.53496431622125395</v>
      </c>
      <c r="R13" s="16">
        <v>0.44742841433860803</v>
      </c>
      <c r="S13" s="16">
        <v>0.387725401910051</v>
      </c>
      <c r="T13" s="16">
        <v>0.407263047384541</v>
      </c>
      <c r="U13" s="16">
        <v>0.49644693528753497</v>
      </c>
      <c r="V13" s="16">
        <v>0.45724604664003798</v>
      </c>
      <c r="W13" s="16">
        <v>0.48155535547529699</v>
      </c>
      <c r="X13" s="16">
        <v>0.49606451509657501</v>
      </c>
      <c r="Y13" s="16">
        <v>0.48925002491262598</v>
      </c>
      <c r="Z13" s="16">
        <v>0.42185975362970901</v>
      </c>
      <c r="AA13" s="16">
        <v>0.34394572709059301</v>
      </c>
      <c r="AB13" s="16"/>
      <c r="AC13" s="16">
        <v>0.50477840260739104</v>
      </c>
      <c r="AD13" s="16">
        <v>0.43652231138275099</v>
      </c>
      <c r="AE13" s="16">
        <v>0.433748670456303</v>
      </c>
      <c r="AF13" s="16">
        <v>0.425078223941453</v>
      </c>
      <c r="AG13" s="16"/>
      <c r="AH13" s="16">
        <v>0.46157618084230401</v>
      </c>
      <c r="AI13" s="16">
        <v>0.49862175436992201</v>
      </c>
      <c r="AJ13" s="16">
        <v>0.38244056974324903</v>
      </c>
      <c r="AK13" s="16">
        <v>0.248441326846117</v>
      </c>
      <c r="AL13" s="16"/>
      <c r="AM13" s="16">
        <v>0.46618656081410997</v>
      </c>
      <c r="AN13" s="16">
        <v>0.439987609481366</v>
      </c>
      <c r="AO13" s="16">
        <v>0.46024180987567498</v>
      </c>
      <c r="AP13" s="16"/>
      <c r="AQ13" s="16">
        <v>0.450346859144238</v>
      </c>
      <c r="AR13" s="16">
        <v>0.45579395313208099</v>
      </c>
      <c r="AS13" s="16">
        <v>0.41230047318541102</v>
      </c>
      <c r="AT13" s="16">
        <v>0.70871912807514903</v>
      </c>
      <c r="AU13" s="16">
        <v>0.415552702133272</v>
      </c>
      <c r="AV13" s="16"/>
      <c r="AW13" s="16">
        <v>0.43601870269633902</v>
      </c>
      <c r="AX13" s="16">
        <v>0.408731980067571</v>
      </c>
      <c r="AY13" s="16">
        <v>0.408731980067571</v>
      </c>
      <c r="AZ13" s="16">
        <v>0.470555609617756</v>
      </c>
      <c r="BA13" s="16">
        <v>0.438128708275137</v>
      </c>
      <c r="BB13" s="16">
        <v>0.38750597679305299</v>
      </c>
      <c r="BC13" s="16">
        <v>0.359737231946888</v>
      </c>
      <c r="BD13" s="16">
        <v>0.70509608348070896</v>
      </c>
      <c r="BE13" s="16">
        <v>0.43626024703458</v>
      </c>
      <c r="BF13" s="16"/>
      <c r="BG13" s="16">
        <v>0.43790068793308801</v>
      </c>
      <c r="BH13" s="16">
        <v>0.45153093129018801</v>
      </c>
      <c r="BI13" s="16">
        <v>0.48014757248310103</v>
      </c>
      <c r="BJ13" s="16">
        <v>0.55460754451823702</v>
      </c>
      <c r="BK13" s="16">
        <v>0.38209172856338802</v>
      </c>
      <c r="BL13" s="16">
        <v>0.74380161361556396</v>
      </c>
      <c r="BM13" s="16"/>
      <c r="BN13" s="16">
        <v>0.449327846509952</v>
      </c>
      <c r="BO13" s="16">
        <v>0.41341653285942698</v>
      </c>
      <c r="BP13" s="16">
        <v>0.48703768808342701</v>
      </c>
      <c r="BQ13" s="16">
        <v>0.50760079914685996</v>
      </c>
      <c r="BR13" s="16">
        <v>0.51289261602132297</v>
      </c>
      <c r="BS13" s="16">
        <v>0.32684406141449401</v>
      </c>
      <c r="BT13" s="16"/>
      <c r="BU13" s="16">
        <v>0.44351274827598403</v>
      </c>
      <c r="BV13" s="16">
        <v>0.48693270101986103</v>
      </c>
      <c r="BW13" s="16"/>
      <c r="BX13" s="16">
        <v>0.42886803283189501</v>
      </c>
      <c r="BY13" s="16">
        <v>0.48003007800063502</v>
      </c>
      <c r="BZ13" s="16"/>
      <c r="CA13" s="16">
        <v>0.45603347737883598</v>
      </c>
      <c r="CB13" s="16" t="s">
        <v>137</v>
      </c>
    </row>
    <row r="14" spans="2:80" x14ac:dyDescent="0.35">
      <c r="B14" s="24" t="s">
        <v>98</v>
      </c>
      <c r="C14" s="18">
        <v>9.6072947657302905E-3</v>
      </c>
      <c r="D14" s="18">
        <v>8.0132205474019499E-3</v>
      </c>
      <c r="E14" s="18">
        <v>1.10338370952144E-2</v>
      </c>
      <c r="F14" s="18"/>
      <c r="G14" s="18">
        <v>0</v>
      </c>
      <c r="H14" s="18">
        <v>1.5953752187363199E-2</v>
      </c>
      <c r="I14" s="18">
        <v>9.3190914379805301E-3</v>
      </c>
      <c r="J14" s="18"/>
      <c r="K14" s="18">
        <v>5.8740680350104803E-3</v>
      </c>
      <c r="L14" s="18">
        <v>1.64945516916911E-2</v>
      </c>
      <c r="M14" s="18">
        <v>0</v>
      </c>
      <c r="N14" s="18">
        <v>1.16474941779475E-2</v>
      </c>
      <c r="O14" s="18"/>
      <c r="P14" s="18">
        <v>3.9170452480327002E-2</v>
      </c>
      <c r="Q14" s="18">
        <v>1.67905068119573E-2</v>
      </c>
      <c r="R14" s="18">
        <v>0</v>
      </c>
      <c r="S14" s="18">
        <v>0</v>
      </c>
      <c r="T14" s="18">
        <v>0</v>
      </c>
      <c r="U14" s="18">
        <v>0</v>
      </c>
      <c r="V14" s="18">
        <v>0</v>
      </c>
      <c r="W14" s="18">
        <v>5.4975384317084902E-2</v>
      </c>
      <c r="X14" s="18">
        <v>0</v>
      </c>
      <c r="Y14" s="18">
        <v>0</v>
      </c>
      <c r="Z14" s="18">
        <v>0</v>
      </c>
      <c r="AA14" s="18">
        <v>0</v>
      </c>
      <c r="AB14" s="18"/>
      <c r="AC14" s="18">
        <v>2.6472206945313301E-2</v>
      </c>
      <c r="AD14" s="18">
        <v>0</v>
      </c>
      <c r="AE14" s="18">
        <v>0</v>
      </c>
      <c r="AF14" s="18">
        <v>0</v>
      </c>
      <c r="AG14" s="18"/>
      <c r="AH14" s="18">
        <v>1.6152780867196799E-2</v>
      </c>
      <c r="AI14" s="18">
        <v>0</v>
      </c>
      <c r="AJ14" s="18">
        <v>0</v>
      </c>
      <c r="AK14" s="18">
        <v>0</v>
      </c>
      <c r="AL14" s="18"/>
      <c r="AM14" s="18">
        <v>1.06380844031489E-2</v>
      </c>
      <c r="AN14" s="18">
        <v>5.1706756115877297E-3</v>
      </c>
      <c r="AO14" s="18">
        <v>0</v>
      </c>
      <c r="AP14" s="18"/>
      <c r="AQ14" s="18">
        <v>0</v>
      </c>
      <c r="AR14" s="18">
        <v>2.7151948013700699E-2</v>
      </c>
      <c r="AS14" s="18">
        <v>0</v>
      </c>
      <c r="AT14" s="18">
        <v>0</v>
      </c>
      <c r="AU14" s="18">
        <v>3.37510718397451E-2</v>
      </c>
      <c r="AV14" s="18"/>
      <c r="AW14" s="18">
        <v>0</v>
      </c>
      <c r="AX14" s="18">
        <v>1.5676022631173799E-2</v>
      </c>
      <c r="AY14" s="18">
        <v>1.5676022631173799E-2</v>
      </c>
      <c r="AZ14" s="18">
        <v>0</v>
      </c>
      <c r="BA14" s="18">
        <v>2.3848821220962199E-2</v>
      </c>
      <c r="BB14" s="18">
        <v>0</v>
      </c>
      <c r="BC14" s="18">
        <v>0</v>
      </c>
      <c r="BD14" s="18">
        <v>0</v>
      </c>
      <c r="BE14" s="18">
        <v>0</v>
      </c>
      <c r="BF14" s="18"/>
      <c r="BG14" s="18">
        <v>1.6296369701305699E-2</v>
      </c>
      <c r="BH14" s="18">
        <v>0</v>
      </c>
      <c r="BI14" s="18">
        <v>0</v>
      </c>
      <c r="BJ14" s="18">
        <v>0</v>
      </c>
      <c r="BK14" s="18">
        <v>0</v>
      </c>
      <c r="BL14" s="18">
        <v>0</v>
      </c>
      <c r="BM14" s="18"/>
      <c r="BN14" s="18">
        <v>0</v>
      </c>
      <c r="BO14" s="18">
        <v>1.3439541266486599E-2</v>
      </c>
      <c r="BP14" s="18">
        <v>2.63833648366904E-2</v>
      </c>
      <c r="BQ14" s="18">
        <v>1.32235215645171E-2</v>
      </c>
      <c r="BR14" s="18">
        <v>0</v>
      </c>
      <c r="BS14" s="18">
        <v>0</v>
      </c>
      <c r="BT14" s="18"/>
      <c r="BU14" s="18">
        <v>1.08088386579651E-2</v>
      </c>
      <c r="BV14" s="18">
        <v>6.6420702060666298E-3</v>
      </c>
      <c r="BW14" s="18"/>
      <c r="BX14" s="18">
        <v>1.05935373949396E-2</v>
      </c>
      <c r="BY14" s="18">
        <v>8.7360971511124402E-3</v>
      </c>
      <c r="BZ14" s="18"/>
      <c r="CA14" s="18">
        <v>9.6072947657302905E-3</v>
      </c>
      <c r="CB14" s="18" t="s">
        <v>137</v>
      </c>
    </row>
    <row r="15" spans="2:80" x14ac:dyDescent="0.35">
      <c r="B15" t="s">
        <v>503</v>
      </c>
    </row>
    <row r="16" spans="2:80" x14ac:dyDescent="0.35">
      <c r="B16" t="s">
        <v>101</v>
      </c>
    </row>
    <row r="17" spans="2:2" x14ac:dyDescent="0.35">
      <c r="B17" t="s">
        <v>102</v>
      </c>
    </row>
    <row r="19" spans="2:2" x14ac:dyDescent="0.35">
      <c r="B19"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CB20"/>
  <sheetViews>
    <sheetView showGridLines="0" topLeftCell="A9" workbookViewId="0">
      <pane xSplit="2" topLeftCell="C1" activePane="topRight" state="frozen"/>
      <selection pane="topRight" activeCell="B15" sqref="B15"/>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439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467</v>
      </c>
      <c r="D7" s="10">
        <v>224</v>
      </c>
      <c r="E7" s="10">
        <v>243</v>
      </c>
      <c r="F7" s="10"/>
      <c r="G7" s="10">
        <v>87</v>
      </c>
      <c r="H7" s="10">
        <v>144</v>
      </c>
      <c r="I7" s="10">
        <v>236</v>
      </c>
      <c r="J7" s="10"/>
      <c r="K7" s="10">
        <v>150</v>
      </c>
      <c r="L7" s="10">
        <v>130</v>
      </c>
      <c r="M7" s="10">
        <v>63</v>
      </c>
      <c r="N7" s="10">
        <v>123</v>
      </c>
      <c r="O7" s="10"/>
      <c r="P7" s="10">
        <v>53</v>
      </c>
      <c r="Q7" s="10">
        <v>58</v>
      </c>
      <c r="R7" s="10">
        <v>40</v>
      </c>
      <c r="S7" s="10">
        <v>41</v>
      </c>
      <c r="T7" s="10">
        <v>42</v>
      </c>
      <c r="U7" s="10">
        <v>32</v>
      </c>
      <c r="V7" s="10">
        <v>43</v>
      </c>
      <c r="W7" s="10">
        <v>19</v>
      </c>
      <c r="X7" s="10">
        <v>64</v>
      </c>
      <c r="Y7" s="10">
        <v>43</v>
      </c>
      <c r="Z7" s="10">
        <v>23</v>
      </c>
      <c r="AA7" s="10">
        <v>9</v>
      </c>
      <c r="AB7" s="10"/>
      <c r="AC7" s="10">
        <v>136</v>
      </c>
      <c r="AD7" s="10">
        <v>177</v>
      </c>
      <c r="AE7" s="10">
        <v>60</v>
      </c>
      <c r="AF7" s="10">
        <v>59</v>
      </c>
      <c r="AG7" s="10"/>
      <c r="AH7" s="10">
        <v>275</v>
      </c>
      <c r="AI7" s="10">
        <v>120</v>
      </c>
      <c r="AJ7" s="10">
        <v>48</v>
      </c>
      <c r="AK7" s="10">
        <v>8</v>
      </c>
      <c r="AL7" s="10"/>
      <c r="AM7" s="10">
        <v>252</v>
      </c>
      <c r="AN7" s="10">
        <v>175</v>
      </c>
      <c r="AO7" s="10">
        <v>36</v>
      </c>
      <c r="AP7" s="10"/>
      <c r="AQ7" s="10">
        <v>229</v>
      </c>
      <c r="AR7" s="10">
        <v>114</v>
      </c>
      <c r="AS7" s="10">
        <v>33</v>
      </c>
      <c r="AT7" s="10">
        <v>10</v>
      </c>
      <c r="AU7" s="10">
        <v>42</v>
      </c>
      <c r="AV7" s="10"/>
      <c r="AW7" s="10">
        <v>41</v>
      </c>
      <c r="AX7" s="10">
        <v>142</v>
      </c>
      <c r="AY7" s="10">
        <v>142</v>
      </c>
      <c r="AZ7" s="10">
        <v>70</v>
      </c>
      <c r="BA7" s="10">
        <v>57</v>
      </c>
      <c r="BB7" s="10">
        <v>15</v>
      </c>
      <c r="BC7" s="10">
        <v>8</v>
      </c>
      <c r="BD7" s="10">
        <v>31</v>
      </c>
      <c r="BE7" s="10">
        <v>7</v>
      </c>
      <c r="BF7" s="10"/>
      <c r="BG7" s="10">
        <v>274</v>
      </c>
      <c r="BH7" s="10">
        <v>65</v>
      </c>
      <c r="BI7" s="10">
        <v>34</v>
      </c>
      <c r="BJ7" s="10">
        <v>47</v>
      </c>
      <c r="BK7" s="10">
        <v>39</v>
      </c>
      <c r="BL7" s="10">
        <v>7</v>
      </c>
      <c r="BM7" s="10"/>
      <c r="BN7" s="10">
        <v>61</v>
      </c>
      <c r="BO7" s="10">
        <v>161</v>
      </c>
      <c r="BP7" s="10">
        <v>33</v>
      </c>
      <c r="BQ7" s="10">
        <v>113</v>
      </c>
      <c r="BR7" s="10">
        <v>74</v>
      </c>
      <c r="BS7" s="10">
        <v>24</v>
      </c>
      <c r="BT7" s="10"/>
      <c r="BU7" s="10">
        <v>330</v>
      </c>
      <c r="BV7" s="10">
        <v>137</v>
      </c>
      <c r="BW7" s="10"/>
      <c r="BX7" s="10">
        <v>215</v>
      </c>
      <c r="BY7" s="10">
        <v>252</v>
      </c>
      <c r="BZ7" s="10"/>
      <c r="CA7" s="10">
        <v>467</v>
      </c>
      <c r="CB7" s="10" t="s">
        <v>136</v>
      </c>
    </row>
    <row r="8" spans="2:80" ht="30" customHeight="1" x14ac:dyDescent="0.35">
      <c r="B8" s="11" t="s">
        <v>20</v>
      </c>
      <c r="C8" s="11">
        <v>469</v>
      </c>
      <c r="D8" s="11">
        <v>222</v>
      </c>
      <c r="E8" s="11">
        <v>248</v>
      </c>
      <c r="F8" s="11"/>
      <c r="G8" s="11">
        <v>83</v>
      </c>
      <c r="H8" s="11">
        <v>136</v>
      </c>
      <c r="I8" s="11">
        <v>250</v>
      </c>
      <c r="J8" s="11"/>
      <c r="K8" s="11">
        <v>149</v>
      </c>
      <c r="L8" s="11">
        <v>132</v>
      </c>
      <c r="M8" s="11">
        <v>62</v>
      </c>
      <c r="N8" s="11">
        <v>125</v>
      </c>
      <c r="O8" s="11"/>
      <c r="P8" s="11">
        <v>70</v>
      </c>
      <c r="Q8" s="11">
        <v>54</v>
      </c>
      <c r="R8" s="11">
        <v>38</v>
      </c>
      <c r="S8" s="11">
        <v>38</v>
      </c>
      <c r="T8" s="11">
        <v>41</v>
      </c>
      <c r="U8" s="11">
        <v>37</v>
      </c>
      <c r="V8" s="11">
        <v>41</v>
      </c>
      <c r="W8" s="11">
        <v>16</v>
      </c>
      <c r="X8" s="11">
        <v>59</v>
      </c>
      <c r="Y8" s="11">
        <v>42</v>
      </c>
      <c r="Z8" s="11">
        <v>23</v>
      </c>
      <c r="AA8" s="11">
        <v>11</v>
      </c>
      <c r="AB8" s="11"/>
      <c r="AC8" s="11">
        <v>136</v>
      </c>
      <c r="AD8" s="11">
        <v>180</v>
      </c>
      <c r="AE8" s="11">
        <v>59</v>
      </c>
      <c r="AF8" s="11">
        <v>60</v>
      </c>
      <c r="AG8" s="11"/>
      <c r="AH8" s="11">
        <v>279</v>
      </c>
      <c r="AI8" s="11">
        <v>118</v>
      </c>
      <c r="AJ8" s="11">
        <v>49</v>
      </c>
      <c r="AK8" s="11">
        <v>7</v>
      </c>
      <c r="AL8" s="11"/>
      <c r="AM8" s="11">
        <v>257</v>
      </c>
      <c r="AN8" s="11">
        <v>174</v>
      </c>
      <c r="AO8" s="11">
        <v>35</v>
      </c>
      <c r="AP8" s="11"/>
      <c r="AQ8" s="11">
        <v>231</v>
      </c>
      <c r="AR8" s="11">
        <v>112</v>
      </c>
      <c r="AS8" s="11">
        <v>33</v>
      </c>
      <c r="AT8" s="11">
        <v>10</v>
      </c>
      <c r="AU8" s="11">
        <v>43</v>
      </c>
      <c r="AV8" s="11"/>
      <c r="AW8" s="11">
        <v>44</v>
      </c>
      <c r="AX8" s="11">
        <v>149</v>
      </c>
      <c r="AY8" s="11">
        <v>149</v>
      </c>
      <c r="AZ8" s="11">
        <v>68</v>
      </c>
      <c r="BA8" s="11">
        <v>54</v>
      </c>
      <c r="BB8" s="11">
        <v>14</v>
      </c>
      <c r="BC8" s="11">
        <v>8</v>
      </c>
      <c r="BD8" s="11">
        <v>30</v>
      </c>
      <c r="BE8" s="11">
        <v>6</v>
      </c>
      <c r="BF8" s="11"/>
      <c r="BG8" s="11">
        <v>277</v>
      </c>
      <c r="BH8" s="11">
        <v>64</v>
      </c>
      <c r="BI8" s="11">
        <v>35</v>
      </c>
      <c r="BJ8" s="11">
        <v>48</v>
      </c>
      <c r="BK8" s="11">
        <v>38</v>
      </c>
      <c r="BL8" s="11">
        <v>7</v>
      </c>
      <c r="BM8" s="11"/>
      <c r="BN8" s="11">
        <v>68</v>
      </c>
      <c r="BO8" s="11">
        <v>162</v>
      </c>
      <c r="BP8" s="11">
        <v>33</v>
      </c>
      <c r="BQ8" s="11">
        <v>110</v>
      </c>
      <c r="BR8" s="11">
        <v>72</v>
      </c>
      <c r="BS8" s="11">
        <v>23</v>
      </c>
      <c r="BT8" s="11"/>
      <c r="BU8" s="11">
        <v>334</v>
      </c>
      <c r="BV8" s="11">
        <v>135</v>
      </c>
      <c r="BW8" s="11"/>
      <c r="BX8" s="11">
        <v>220</v>
      </c>
      <c r="BY8" s="11">
        <v>249</v>
      </c>
      <c r="BZ8" s="11"/>
      <c r="CA8" s="11">
        <v>469</v>
      </c>
      <c r="CB8" s="11" t="s">
        <v>136</v>
      </c>
    </row>
    <row r="9" spans="2:80" ht="29" x14ac:dyDescent="0.35">
      <c r="B9" s="17" t="s">
        <v>433</v>
      </c>
      <c r="C9" s="16">
        <v>0.107540972953586</v>
      </c>
      <c r="D9" s="16">
        <v>9.2670723482424305E-2</v>
      </c>
      <c r="E9" s="16">
        <v>0.120848408753437</v>
      </c>
      <c r="F9" s="16"/>
      <c r="G9" s="16">
        <v>0.142157843309967</v>
      </c>
      <c r="H9" s="16">
        <v>0.128785478523012</v>
      </c>
      <c r="I9" s="16">
        <v>8.4524124596593406E-2</v>
      </c>
      <c r="J9" s="16"/>
      <c r="K9" s="16">
        <v>6.5907132260199106E-2</v>
      </c>
      <c r="L9" s="16">
        <v>9.0774680412124095E-2</v>
      </c>
      <c r="M9" s="16">
        <v>0.131578000186445</v>
      </c>
      <c r="N9" s="16">
        <v>0.163943999213289</v>
      </c>
      <c r="O9" s="16"/>
      <c r="P9" s="16">
        <v>0.14884812433642999</v>
      </c>
      <c r="Q9" s="16">
        <v>5.1621652479632602E-2</v>
      </c>
      <c r="R9" s="16">
        <v>0.103428582023521</v>
      </c>
      <c r="S9" s="16">
        <v>0.14809233971226601</v>
      </c>
      <c r="T9" s="16">
        <v>0.117033209159201</v>
      </c>
      <c r="U9" s="16">
        <v>0.12532179555855999</v>
      </c>
      <c r="V9" s="16">
        <v>0.110232161342516</v>
      </c>
      <c r="W9" s="16">
        <v>5.1373749171931098E-2</v>
      </c>
      <c r="X9" s="16">
        <v>0.13846635568447299</v>
      </c>
      <c r="Y9" s="16">
        <v>4.62929734495841E-2</v>
      </c>
      <c r="Z9" s="16">
        <v>0.127491244326743</v>
      </c>
      <c r="AA9" s="16">
        <v>0</v>
      </c>
      <c r="AB9" s="16"/>
      <c r="AC9" s="16">
        <v>0.17049164193680599</v>
      </c>
      <c r="AD9" s="16">
        <v>8.5502635297729196E-2</v>
      </c>
      <c r="AE9" s="16">
        <v>8.1645646085264603E-2</v>
      </c>
      <c r="AF9" s="16">
        <v>6.9583641383990896E-2</v>
      </c>
      <c r="AG9" s="16"/>
      <c r="AH9" s="16">
        <v>0.124775689826776</v>
      </c>
      <c r="AI9" s="16">
        <v>5.2018258830713503E-2</v>
      </c>
      <c r="AJ9" s="16">
        <v>0.15606292290901799</v>
      </c>
      <c r="AK9" s="16">
        <v>0</v>
      </c>
      <c r="AL9" s="16"/>
      <c r="AM9" s="16">
        <v>0.134709625191682</v>
      </c>
      <c r="AN9" s="16">
        <v>6.3476042687342499E-2</v>
      </c>
      <c r="AO9" s="16">
        <v>0.139679473780045</v>
      </c>
      <c r="AP9" s="16"/>
      <c r="AQ9" s="16">
        <v>8.4393192905204195E-2</v>
      </c>
      <c r="AR9" s="16">
        <v>0.12856036138487101</v>
      </c>
      <c r="AS9" s="16">
        <v>6.0132204126768597E-2</v>
      </c>
      <c r="AT9" s="16">
        <v>0.24611583375253299</v>
      </c>
      <c r="AU9" s="16">
        <v>0.25898578538993</v>
      </c>
      <c r="AV9" s="16"/>
      <c r="AW9" s="16">
        <v>0.17368792330497801</v>
      </c>
      <c r="AX9" s="16">
        <v>2.6932042317004599E-2</v>
      </c>
      <c r="AY9" s="16">
        <v>2.6932042317004599E-2</v>
      </c>
      <c r="AZ9" s="16">
        <v>8.8944781642739307E-2</v>
      </c>
      <c r="BA9" s="16">
        <v>0.18547127482048001</v>
      </c>
      <c r="BB9" s="16">
        <v>6.156455950452E-2</v>
      </c>
      <c r="BC9" s="16">
        <v>0.113270329311667</v>
      </c>
      <c r="BD9" s="16">
        <v>0.18749676473167101</v>
      </c>
      <c r="BE9" s="16">
        <v>0.44284268689621598</v>
      </c>
      <c r="BF9" s="16"/>
      <c r="BG9" s="16">
        <v>6.3621888494399703E-2</v>
      </c>
      <c r="BH9" s="16">
        <v>0.130143822057224</v>
      </c>
      <c r="BI9" s="16">
        <v>0.23348023799418499</v>
      </c>
      <c r="BJ9" s="16">
        <v>0.21054397991929899</v>
      </c>
      <c r="BK9" s="16">
        <v>8.4815790132355406E-2</v>
      </c>
      <c r="BL9" s="16">
        <v>0.442711550512291</v>
      </c>
      <c r="BM9" s="16"/>
      <c r="BN9" s="16">
        <v>9.8451617187956003E-2</v>
      </c>
      <c r="BO9" s="16">
        <v>9.9014312501583504E-2</v>
      </c>
      <c r="BP9" s="16">
        <v>2.8187341833938E-2</v>
      </c>
      <c r="BQ9" s="16">
        <v>0.13535385486010501</v>
      </c>
      <c r="BR9" s="16">
        <v>0.121736813824388</v>
      </c>
      <c r="BS9" s="16">
        <v>0.13547515018350301</v>
      </c>
      <c r="BT9" s="16"/>
      <c r="BU9" s="16">
        <v>0.10834732583311101</v>
      </c>
      <c r="BV9" s="16">
        <v>0.105551018714233</v>
      </c>
      <c r="BW9" s="16"/>
      <c r="BX9" s="16">
        <v>8.9659506087906002E-2</v>
      </c>
      <c r="BY9" s="16">
        <v>0.123336570119913</v>
      </c>
      <c r="BZ9" s="16"/>
      <c r="CA9" s="16">
        <v>0.107540972953586</v>
      </c>
      <c r="CB9" s="16" t="s">
        <v>137</v>
      </c>
    </row>
    <row r="10" spans="2:80" ht="29" x14ac:dyDescent="0.35">
      <c r="B10" s="17" t="s">
        <v>434</v>
      </c>
      <c r="C10" s="16">
        <v>0.18811171510479999</v>
      </c>
      <c r="D10" s="16">
        <v>0.15661920221348599</v>
      </c>
      <c r="E10" s="16">
        <v>0.216294469825214</v>
      </c>
      <c r="F10" s="16"/>
      <c r="G10" s="16">
        <v>0.19090325865923</v>
      </c>
      <c r="H10" s="16">
        <v>0.230325950610163</v>
      </c>
      <c r="I10" s="16">
        <v>0.164169430471797</v>
      </c>
      <c r="J10" s="16"/>
      <c r="K10" s="16">
        <v>0.16380237468906</v>
      </c>
      <c r="L10" s="16">
        <v>0.19648664980213301</v>
      </c>
      <c r="M10" s="16">
        <v>0.25103758587311198</v>
      </c>
      <c r="N10" s="16">
        <v>0.170544656010408</v>
      </c>
      <c r="O10" s="16"/>
      <c r="P10" s="16">
        <v>0.185109833714415</v>
      </c>
      <c r="Q10" s="16">
        <v>0.19089378657865899</v>
      </c>
      <c r="R10" s="16">
        <v>0.176797542172206</v>
      </c>
      <c r="S10" s="16">
        <v>0.21553020312679999</v>
      </c>
      <c r="T10" s="16">
        <v>0.13748848601684299</v>
      </c>
      <c r="U10" s="16">
        <v>0.24546634894184399</v>
      </c>
      <c r="V10" s="16">
        <v>0.14005787780864601</v>
      </c>
      <c r="W10" s="16">
        <v>0.16382657832181899</v>
      </c>
      <c r="X10" s="16">
        <v>0.234468257238197</v>
      </c>
      <c r="Y10" s="16">
        <v>0.21106699512437699</v>
      </c>
      <c r="Z10" s="16">
        <v>8.8418309918673804E-2</v>
      </c>
      <c r="AA10" s="16">
        <v>0.216255643585964</v>
      </c>
      <c r="AB10" s="16"/>
      <c r="AC10" s="16">
        <v>0.16425608557424801</v>
      </c>
      <c r="AD10" s="16">
        <v>0.19617865039765001</v>
      </c>
      <c r="AE10" s="16">
        <v>0.23313943344994401</v>
      </c>
      <c r="AF10" s="16">
        <v>0.19106318236487099</v>
      </c>
      <c r="AG10" s="16"/>
      <c r="AH10" s="16">
        <v>0.16739211964378201</v>
      </c>
      <c r="AI10" s="16">
        <v>0.190712904953171</v>
      </c>
      <c r="AJ10" s="16">
        <v>0.283019432520772</v>
      </c>
      <c r="AK10" s="16">
        <v>0.126787086908831</v>
      </c>
      <c r="AL10" s="16"/>
      <c r="AM10" s="16">
        <v>0.217039465963727</v>
      </c>
      <c r="AN10" s="16">
        <v>0.14823224190216999</v>
      </c>
      <c r="AO10" s="16">
        <v>0.17010133523071999</v>
      </c>
      <c r="AP10" s="16"/>
      <c r="AQ10" s="16">
        <v>0.16559619855001101</v>
      </c>
      <c r="AR10" s="16">
        <v>0.23772361738546999</v>
      </c>
      <c r="AS10" s="16">
        <v>0.18251236002733101</v>
      </c>
      <c r="AT10" s="16">
        <v>0.39116983787918402</v>
      </c>
      <c r="AU10" s="16">
        <v>4.9394528015019E-2</v>
      </c>
      <c r="AV10" s="16"/>
      <c r="AW10" s="16">
        <v>7.0489368989058998E-2</v>
      </c>
      <c r="AX10" s="16">
        <v>0.19507906112005999</v>
      </c>
      <c r="AY10" s="16">
        <v>0.19507906112005999</v>
      </c>
      <c r="AZ10" s="16">
        <v>0.21347480517131801</v>
      </c>
      <c r="BA10" s="16">
        <v>0.15406355502785299</v>
      </c>
      <c r="BB10" s="16">
        <v>0.343548296208249</v>
      </c>
      <c r="BC10" s="16">
        <v>0</v>
      </c>
      <c r="BD10" s="16">
        <v>0.38365425492280197</v>
      </c>
      <c r="BE10" s="16">
        <v>0</v>
      </c>
      <c r="BF10" s="16"/>
      <c r="BG10" s="16">
        <v>0.18695932485762701</v>
      </c>
      <c r="BH10" s="16">
        <v>0.18474878005860901</v>
      </c>
      <c r="BI10" s="16">
        <v>0.19503925128688801</v>
      </c>
      <c r="BJ10" s="16">
        <v>0.19919725725673601</v>
      </c>
      <c r="BK10" s="16">
        <v>0.22117520881946501</v>
      </c>
      <c r="BL10" s="16">
        <v>0</v>
      </c>
      <c r="BM10" s="16"/>
      <c r="BN10" s="16">
        <v>0.18780209810668799</v>
      </c>
      <c r="BO10" s="16">
        <v>0.20518190647007201</v>
      </c>
      <c r="BP10" s="16">
        <v>0.14403438926197601</v>
      </c>
      <c r="BQ10" s="16">
        <v>0.19626756688177099</v>
      </c>
      <c r="BR10" s="16">
        <v>0.154603091524357</v>
      </c>
      <c r="BS10" s="16">
        <v>0.20504836314341299</v>
      </c>
      <c r="BT10" s="16"/>
      <c r="BU10" s="16">
        <v>0.19788170941703501</v>
      </c>
      <c r="BV10" s="16">
        <v>0.16400087964582</v>
      </c>
      <c r="BW10" s="16"/>
      <c r="BX10" s="16">
        <v>0.18188381149123101</v>
      </c>
      <c r="BY10" s="16">
        <v>0.19361313494969201</v>
      </c>
      <c r="BZ10" s="16"/>
      <c r="CA10" s="16">
        <v>0.18811171510479999</v>
      </c>
      <c r="CB10" s="16" t="s">
        <v>137</v>
      </c>
    </row>
    <row r="11" spans="2:80" ht="29" x14ac:dyDescent="0.35">
      <c r="B11" s="17" t="s">
        <v>435</v>
      </c>
      <c r="C11" s="16">
        <v>0.59437247396878001</v>
      </c>
      <c r="D11" s="16">
        <v>0.63573205287303303</v>
      </c>
      <c r="E11" s="16">
        <v>0.55735964899603097</v>
      </c>
      <c r="F11" s="16"/>
      <c r="G11" s="16">
        <v>0.55443722195257805</v>
      </c>
      <c r="H11" s="16">
        <v>0.565743252920067</v>
      </c>
      <c r="I11" s="16">
        <v>0.62317270007591197</v>
      </c>
      <c r="J11" s="16"/>
      <c r="K11" s="16">
        <v>0.68239923247194201</v>
      </c>
      <c r="L11" s="16">
        <v>0.53300572921200895</v>
      </c>
      <c r="M11" s="16">
        <v>0.57527676584913501</v>
      </c>
      <c r="N11" s="16">
        <v>0.56821831080241803</v>
      </c>
      <c r="O11" s="16"/>
      <c r="P11" s="16">
        <v>0.47424867822285599</v>
      </c>
      <c r="Q11" s="16">
        <v>0.63904810994781003</v>
      </c>
      <c r="R11" s="16">
        <v>0.614443133983409</v>
      </c>
      <c r="S11" s="16">
        <v>0.58346313732507205</v>
      </c>
      <c r="T11" s="16">
        <v>0.62195810181350197</v>
      </c>
      <c r="U11" s="16">
        <v>0.56177858819335502</v>
      </c>
      <c r="V11" s="16">
        <v>0.68003928042650397</v>
      </c>
      <c r="W11" s="16">
        <v>0.73336031536419799</v>
      </c>
      <c r="X11" s="16">
        <v>0.54892937014391097</v>
      </c>
      <c r="Y11" s="16">
        <v>0.62459447791422795</v>
      </c>
      <c r="Z11" s="16">
        <v>0.61273234701638102</v>
      </c>
      <c r="AA11" s="16">
        <v>0.67780284987783201</v>
      </c>
      <c r="AB11" s="16"/>
      <c r="AC11" s="16">
        <v>0.53965119602506695</v>
      </c>
      <c r="AD11" s="16">
        <v>0.61186468476434897</v>
      </c>
      <c r="AE11" s="16">
        <v>0.600127429164375</v>
      </c>
      <c r="AF11" s="16">
        <v>0.68716692564105797</v>
      </c>
      <c r="AG11" s="16"/>
      <c r="AH11" s="16">
        <v>0.60203632106858296</v>
      </c>
      <c r="AI11" s="16">
        <v>0.65831256361012702</v>
      </c>
      <c r="AJ11" s="16">
        <v>0.48319114464751001</v>
      </c>
      <c r="AK11" s="16">
        <v>0.62618727097043403</v>
      </c>
      <c r="AL11" s="16"/>
      <c r="AM11" s="16">
        <v>0.56926159081124195</v>
      </c>
      <c r="AN11" s="16">
        <v>0.63035844927820905</v>
      </c>
      <c r="AO11" s="16">
        <v>0.57843874906604198</v>
      </c>
      <c r="AP11" s="16"/>
      <c r="AQ11" s="16">
        <v>0.65850467407450597</v>
      </c>
      <c r="AR11" s="16">
        <v>0.52042701263815805</v>
      </c>
      <c r="AS11" s="16">
        <v>0.59854160999835904</v>
      </c>
      <c r="AT11" s="16">
        <v>0.36271432836828299</v>
      </c>
      <c r="AU11" s="16">
        <v>0.55836278644619797</v>
      </c>
      <c r="AV11" s="16"/>
      <c r="AW11" s="16">
        <v>0.60452426782838298</v>
      </c>
      <c r="AX11" s="16">
        <v>0.66726801854034601</v>
      </c>
      <c r="AY11" s="16">
        <v>0.66726801854034601</v>
      </c>
      <c r="AZ11" s="16">
        <v>0.61481105300445105</v>
      </c>
      <c r="BA11" s="16">
        <v>0.57451286044801797</v>
      </c>
      <c r="BB11" s="16">
        <v>0.52445219848998803</v>
      </c>
      <c r="BC11" s="16">
        <v>0.88672967068833297</v>
      </c>
      <c r="BD11" s="16">
        <v>0.31757132350442702</v>
      </c>
      <c r="BE11" s="16">
        <v>0.41447272083211101</v>
      </c>
      <c r="BF11" s="16"/>
      <c r="BG11" s="16">
        <v>0.63409816359044902</v>
      </c>
      <c r="BH11" s="16">
        <v>0.58619396276795099</v>
      </c>
      <c r="BI11" s="16">
        <v>0.47377907521714702</v>
      </c>
      <c r="BJ11" s="16">
        <v>0.48126042741598202</v>
      </c>
      <c r="BK11" s="16">
        <v>0.62143890576612104</v>
      </c>
      <c r="BL11" s="16">
        <v>0.27239482804958498</v>
      </c>
      <c r="BM11" s="16"/>
      <c r="BN11" s="16">
        <v>0.54114907900639697</v>
      </c>
      <c r="BO11" s="16">
        <v>0.59049032796980705</v>
      </c>
      <c r="BP11" s="16">
        <v>0.79717994718236496</v>
      </c>
      <c r="BQ11" s="16">
        <v>0.57632690654448204</v>
      </c>
      <c r="BR11" s="16">
        <v>0.58802176286360697</v>
      </c>
      <c r="BS11" s="16">
        <v>0.61452874028776805</v>
      </c>
      <c r="BT11" s="16"/>
      <c r="BU11" s="16">
        <v>0.59056655833246696</v>
      </c>
      <c r="BV11" s="16">
        <v>0.60376488534029504</v>
      </c>
      <c r="BW11" s="16"/>
      <c r="BX11" s="16">
        <v>0.63080833524500202</v>
      </c>
      <c r="BY11" s="16">
        <v>0.562186848961025</v>
      </c>
      <c r="BZ11" s="16"/>
      <c r="CA11" s="16">
        <v>0.59437247396878001</v>
      </c>
      <c r="CB11" s="16" t="s">
        <v>137</v>
      </c>
    </row>
    <row r="12" spans="2:80" ht="29" x14ac:dyDescent="0.35">
      <c r="B12" s="17" t="s">
        <v>436</v>
      </c>
      <c r="C12" s="16">
        <v>1.61267527545488E-2</v>
      </c>
      <c r="D12" s="16">
        <v>1.8003593094657599E-2</v>
      </c>
      <c r="E12" s="16">
        <v>1.44471620804983E-2</v>
      </c>
      <c r="F12" s="16"/>
      <c r="G12" s="16">
        <v>3.6352433658368502E-2</v>
      </c>
      <c r="H12" s="16">
        <v>1.57655420219815E-2</v>
      </c>
      <c r="I12" s="16">
        <v>9.64449217009445E-3</v>
      </c>
      <c r="J12" s="16"/>
      <c r="K12" s="16">
        <v>0</v>
      </c>
      <c r="L12" s="16">
        <v>3.41221897016529E-2</v>
      </c>
      <c r="M12" s="16">
        <v>0</v>
      </c>
      <c r="N12" s="16">
        <v>2.4541192463547801E-2</v>
      </c>
      <c r="O12" s="16"/>
      <c r="P12" s="16">
        <v>3.8574717585113397E-2</v>
      </c>
      <c r="Q12" s="16">
        <v>3.3122737572836597E-2</v>
      </c>
      <c r="R12" s="16">
        <v>0</v>
      </c>
      <c r="S12" s="16">
        <v>0</v>
      </c>
      <c r="T12" s="16">
        <v>0</v>
      </c>
      <c r="U12" s="16">
        <v>0</v>
      </c>
      <c r="V12" s="16">
        <v>0</v>
      </c>
      <c r="W12" s="16">
        <v>0</v>
      </c>
      <c r="X12" s="16">
        <v>0</v>
      </c>
      <c r="Y12" s="16">
        <v>2.1106155255798099E-2</v>
      </c>
      <c r="Z12" s="16">
        <v>4.41484370635827E-2</v>
      </c>
      <c r="AA12" s="16">
        <v>0.105941506536204</v>
      </c>
      <c r="AB12" s="16"/>
      <c r="AC12" s="16">
        <v>3.3573390140673502E-2</v>
      </c>
      <c r="AD12" s="16">
        <v>1.66544041715142E-2</v>
      </c>
      <c r="AE12" s="16">
        <v>0</v>
      </c>
      <c r="AF12" s="16">
        <v>0</v>
      </c>
      <c r="AG12" s="16"/>
      <c r="AH12" s="16">
        <v>1.21626704569176E-2</v>
      </c>
      <c r="AI12" s="16">
        <v>2.6792603185270499E-2</v>
      </c>
      <c r="AJ12" s="16">
        <v>0</v>
      </c>
      <c r="AK12" s="16">
        <v>0</v>
      </c>
      <c r="AL12" s="16"/>
      <c r="AM12" s="16">
        <v>1.9107018173602899E-2</v>
      </c>
      <c r="AN12" s="16">
        <v>1.5302187451129301E-2</v>
      </c>
      <c r="AO12" s="16">
        <v>0</v>
      </c>
      <c r="AP12" s="16"/>
      <c r="AQ12" s="16">
        <v>1.56872462979703E-2</v>
      </c>
      <c r="AR12" s="16">
        <v>1.93638509891912E-2</v>
      </c>
      <c r="AS12" s="16">
        <v>0</v>
      </c>
      <c r="AT12" s="16">
        <v>0</v>
      </c>
      <c r="AU12" s="16">
        <v>0</v>
      </c>
      <c r="AV12" s="16"/>
      <c r="AW12" s="16">
        <v>0</v>
      </c>
      <c r="AX12" s="16">
        <v>6.7235746362087597E-3</v>
      </c>
      <c r="AY12" s="16">
        <v>6.7235746362087597E-3</v>
      </c>
      <c r="AZ12" s="16">
        <v>3.1341510085388997E-2</v>
      </c>
      <c r="BA12" s="16">
        <v>1.62941651006181E-2</v>
      </c>
      <c r="BB12" s="16">
        <v>0</v>
      </c>
      <c r="BC12" s="16">
        <v>0</v>
      </c>
      <c r="BD12" s="16">
        <v>7.1133620958632099E-2</v>
      </c>
      <c r="BE12" s="16">
        <v>0</v>
      </c>
      <c r="BF12" s="16"/>
      <c r="BG12" s="16">
        <v>8.7224477273216607E-3</v>
      </c>
      <c r="BH12" s="16">
        <v>1.90834575612229E-2</v>
      </c>
      <c r="BI12" s="16">
        <v>6.2455097253009399E-2</v>
      </c>
      <c r="BJ12" s="16">
        <v>1.8694137641198001E-2</v>
      </c>
      <c r="BK12" s="16">
        <v>2.2928739927242401E-2</v>
      </c>
      <c r="BL12" s="16">
        <v>0</v>
      </c>
      <c r="BM12" s="16"/>
      <c r="BN12" s="16">
        <v>7.0522577653963595E-2</v>
      </c>
      <c r="BO12" s="16">
        <v>0</v>
      </c>
      <c r="BP12" s="16">
        <v>0</v>
      </c>
      <c r="BQ12" s="16">
        <v>1.61191521964732E-2</v>
      </c>
      <c r="BR12" s="16">
        <v>1.39308082291695E-2</v>
      </c>
      <c r="BS12" s="16">
        <v>0</v>
      </c>
      <c r="BT12" s="16"/>
      <c r="BU12" s="16">
        <v>2.0046954579150199E-2</v>
      </c>
      <c r="BV12" s="16">
        <v>6.4523007397117704E-3</v>
      </c>
      <c r="BW12" s="16"/>
      <c r="BX12" s="16">
        <v>1.00721360455892E-2</v>
      </c>
      <c r="BY12" s="16">
        <v>2.1475099579203901E-2</v>
      </c>
      <c r="BZ12" s="16"/>
      <c r="CA12" s="16">
        <v>1.61267527545488E-2</v>
      </c>
      <c r="CB12" s="16" t="s">
        <v>137</v>
      </c>
    </row>
    <row r="13" spans="2:80" ht="29" x14ac:dyDescent="0.35">
      <c r="B13" s="17" t="s">
        <v>437</v>
      </c>
      <c r="C13" s="16">
        <v>1.3560607246497301E-2</v>
      </c>
      <c r="D13" s="16">
        <v>1.26559973253111E-2</v>
      </c>
      <c r="E13" s="16">
        <v>1.4370145679153601E-2</v>
      </c>
      <c r="F13" s="16"/>
      <c r="G13" s="16">
        <v>0</v>
      </c>
      <c r="H13" s="16">
        <v>6.3992833654430998E-3</v>
      </c>
      <c r="I13" s="16">
        <v>2.1944039561737998E-2</v>
      </c>
      <c r="J13" s="16"/>
      <c r="K13" s="16">
        <v>1.3775139191022299E-2</v>
      </c>
      <c r="L13" s="16">
        <v>1.3904483278128099E-2</v>
      </c>
      <c r="M13" s="16">
        <v>0</v>
      </c>
      <c r="N13" s="16">
        <v>1.9792896028826199E-2</v>
      </c>
      <c r="O13" s="16"/>
      <c r="P13" s="16">
        <v>2.08511573237668E-2</v>
      </c>
      <c r="Q13" s="16">
        <v>3.4278419011833101E-2</v>
      </c>
      <c r="R13" s="16">
        <v>0</v>
      </c>
      <c r="S13" s="16">
        <v>2.6457159917930701E-2</v>
      </c>
      <c r="T13" s="16">
        <v>2.39411364643329E-2</v>
      </c>
      <c r="U13" s="16">
        <v>0</v>
      </c>
      <c r="V13" s="16">
        <v>0</v>
      </c>
      <c r="W13" s="16">
        <v>0</v>
      </c>
      <c r="X13" s="16">
        <v>0</v>
      </c>
      <c r="Y13" s="16">
        <v>2.5868197526526499E-2</v>
      </c>
      <c r="Z13" s="16">
        <v>0</v>
      </c>
      <c r="AA13" s="16">
        <v>0</v>
      </c>
      <c r="AB13" s="16"/>
      <c r="AC13" s="16">
        <v>2.4530979086298501E-2</v>
      </c>
      <c r="AD13" s="16">
        <v>1.07600204572801E-2</v>
      </c>
      <c r="AE13" s="16">
        <v>0</v>
      </c>
      <c r="AF13" s="16">
        <v>0</v>
      </c>
      <c r="AG13" s="16"/>
      <c r="AH13" s="16">
        <v>1.6196310053941499E-2</v>
      </c>
      <c r="AI13" s="16">
        <v>0</v>
      </c>
      <c r="AJ13" s="16">
        <v>1.9985736650319899E-2</v>
      </c>
      <c r="AK13" s="16">
        <v>0.119329917988063</v>
      </c>
      <c r="AL13" s="16"/>
      <c r="AM13" s="16">
        <v>1.72539452633159E-2</v>
      </c>
      <c r="AN13" s="16">
        <v>1.11127990029855E-2</v>
      </c>
      <c r="AO13" s="16">
        <v>0</v>
      </c>
      <c r="AP13" s="16"/>
      <c r="AQ13" s="16">
        <v>1.28669096319395E-2</v>
      </c>
      <c r="AR13" s="16">
        <v>1.7174982672700099E-2</v>
      </c>
      <c r="AS13" s="16">
        <v>0</v>
      </c>
      <c r="AT13" s="16">
        <v>0</v>
      </c>
      <c r="AU13" s="16">
        <v>3.37510718397451E-2</v>
      </c>
      <c r="AV13" s="16"/>
      <c r="AW13" s="16">
        <v>2.3046215692938299E-2</v>
      </c>
      <c r="AX13" s="16">
        <v>3.0074094352574E-2</v>
      </c>
      <c r="AY13" s="16">
        <v>3.0074094352574E-2</v>
      </c>
      <c r="AZ13" s="16">
        <v>0</v>
      </c>
      <c r="BA13" s="16">
        <v>0</v>
      </c>
      <c r="BB13" s="16">
        <v>0</v>
      </c>
      <c r="BC13" s="16">
        <v>0</v>
      </c>
      <c r="BD13" s="16">
        <v>0</v>
      </c>
      <c r="BE13" s="16">
        <v>0</v>
      </c>
      <c r="BF13" s="16"/>
      <c r="BG13" s="16">
        <v>1.5917132027524001E-2</v>
      </c>
      <c r="BH13" s="16">
        <v>0</v>
      </c>
      <c r="BI13" s="16">
        <v>0</v>
      </c>
      <c r="BJ13" s="16">
        <v>0</v>
      </c>
      <c r="BK13" s="16">
        <v>2.2928739927242401E-2</v>
      </c>
      <c r="BL13" s="16">
        <v>0.154841215323019</v>
      </c>
      <c r="BM13" s="16"/>
      <c r="BN13" s="16">
        <v>1.4265781128010101E-2</v>
      </c>
      <c r="BO13" s="16">
        <v>0</v>
      </c>
      <c r="BP13" s="16">
        <v>3.0598321721720799E-2</v>
      </c>
      <c r="BQ13" s="16">
        <v>1.32235215645171E-2</v>
      </c>
      <c r="BR13" s="16">
        <v>4.0701717686635698E-2</v>
      </c>
      <c r="BS13" s="16">
        <v>0</v>
      </c>
      <c r="BT13" s="16"/>
      <c r="BU13" s="16">
        <v>9.8745089898400994E-3</v>
      </c>
      <c r="BV13" s="16">
        <v>2.26573278495572E-2</v>
      </c>
      <c r="BW13" s="16"/>
      <c r="BX13" s="16">
        <v>1.4982072833169401E-2</v>
      </c>
      <c r="BY13" s="16">
        <v>1.23049553493947E-2</v>
      </c>
      <c r="BZ13" s="16"/>
      <c r="CA13" s="16">
        <v>1.3560607246497301E-2</v>
      </c>
      <c r="CB13" s="16" t="s">
        <v>137</v>
      </c>
    </row>
    <row r="14" spans="2:80" ht="43.5" x14ac:dyDescent="0.35">
      <c r="B14" s="17" t="s">
        <v>438</v>
      </c>
      <c r="C14" s="16">
        <v>6.55637683211861E-2</v>
      </c>
      <c r="D14" s="16">
        <v>6.9922955795270594E-2</v>
      </c>
      <c r="E14" s="16">
        <v>6.16627169256872E-2</v>
      </c>
      <c r="F14" s="16"/>
      <c r="G14" s="16">
        <v>6.0729870659515697E-2</v>
      </c>
      <c r="H14" s="16">
        <v>4.6392999028507603E-2</v>
      </c>
      <c r="I14" s="16">
        <v>7.7614365298243004E-2</v>
      </c>
      <c r="J14" s="16"/>
      <c r="K14" s="16">
        <v>6.4374609092678697E-2</v>
      </c>
      <c r="L14" s="16">
        <v>0.115241326879559</v>
      </c>
      <c r="M14" s="16">
        <v>2.1924431560297601E-2</v>
      </c>
      <c r="N14" s="16">
        <v>3.6715645826322099E-2</v>
      </c>
      <c r="O14" s="16"/>
      <c r="P14" s="16">
        <v>9.3253053057638202E-2</v>
      </c>
      <c r="Q14" s="16">
        <v>3.42447875972706E-2</v>
      </c>
      <c r="R14" s="16">
        <v>0.10533074182086501</v>
      </c>
      <c r="S14" s="16">
        <v>2.6457159917930701E-2</v>
      </c>
      <c r="T14" s="16">
        <v>9.9579066546120601E-2</v>
      </c>
      <c r="U14" s="16">
        <v>3.32279971541143E-2</v>
      </c>
      <c r="V14" s="16">
        <v>6.96706804223335E-2</v>
      </c>
      <c r="W14" s="16">
        <v>5.1439357142051702E-2</v>
      </c>
      <c r="X14" s="16">
        <v>6.0927184509976397E-2</v>
      </c>
      <c r="Y14" s="16">
        <v>4.68560327889724E-2</v>
      </c>
      <c r="Z14" s="16">
        <v>0.127209661674619</v>
      </c>
      <c r="AA14" s="16">
        <v>0</v>
      </c>
      <c r="AB14" s="16"/>
      <c r="AC14" s="16">
        <v>6.0034539076145602E-2</v>
      </c>
      <c r="AD14" s="16">
        <v>6.3955255015668996E-2</v>
      </c>
      <c r="AE14" s="16">
        <v>6.3407556910960505E-2</v>
      </c>
      <c r="AF14" s="16">
        <v>5.2186250610080497E-2</v>
      </c>
      <c r="AG14" s="16"/>
      <c r="AH14" s="16">
        <v>5.26818604703128E-2</v>
      </c>
      <c r="AI14" s="16">
        <v>7.2163669420717905E-2</v>
      </c>
      <c r="AJ14" s="16">
        <v>5.77407632723798E-2</v>
      </c>
      <c r="AK14" s="16">
        <v>0.12769572413267199</v>
      </c>
      <c r="AL14" s="16"/>
      <c r="AM14" s="16">
        <v>3.3812389807885E-2</v>
      </c>
      <c r="AN14" s="16">
        <v>0.104796926355265</v>
      </c>
      <c r="AO14" s="16">
        <v>0.111780441923192</v>
      </c>
      <c r="AP14" s="16"/>
      <c r="AQ14" s="16">
        <v>4.1373340476528103E-2</v>
      </c>
      <c r="AR14" s="16">
        <v>6.8758825134539694E-2</v>
      </c>
      <c r="AS14" s="16">
        <v>0.158813825847541</v>
      </c>
      <c r="AT14" s="16">
        <v>0</v>
      </c>
      <c r="AU14" s="16">
        <v>9.9505828309107799E-2</v>
      </c>
      <c r="AV14" s="16"/>
      <c r="AW14" s="16">
        <v>5.3895204016219202E-2</v>
      </c>
      <c r="AX14" s="16">
        <v>6.4143990844561793E-2</v>
      </c>
      <c r="AY14" s="16">
        <v>6.4143990844561793E-2</v>
      </c>
      <c r="AZ14" s="16">
        <v>5.1427850096102297E-2</v>
      </c>
      <c r="BA14" s="16">
        <v>6.9658144603031505E-2</v>
      </c>
      <c r="BB14" s="16">
        <v>7.04349457972437E-2</v>
      </c>
      <c r="BC14" s="16">
        <v>0</v>
      </c>
      <c r="BD14" s="16">
        <v>4.0144035882467503E-2</v>
      </c>
      <c r="BE14" s="16">
        <v>0.14268459227167299</v>
      </c>
      <c r="BF14" s="16"/>
      <c r="BG14" s="16">
        <v>7.0311166731261601E-2</v>
      </c>
      <c r="BH14" s="16">
        <v>5.9849352253330101E-2</v>
      </c>
      <c r="BI14" s="16">
        <v>3.5246338248770902E-2</v>
      </c>
      <c r="BJ14" s="16">
        <v>9.0304197766785402E-2</v>
      </c>
      <c r="BK14" s="16">
        <v>2.67126154275741E-2</v>
      </c>
      <c r="BL14" s="16">
        <v>0.13005240611510499</v>
      </c>
      <c r="BM14" s="16"/>
      <c r="BN14" s="16">
        <v>8.7808846916985997E-2</v>
      </c>
      <c r="BO14" s="16">
        <v>6.8896045664122899E-2</v>
      </c>
      <c r="BP14" s="16">
        <v>0</v>
      </c>
      <c r="BQ14" s="16">
        <v>6.2708997952652598E-2</v>
      </c>
      <c r="BR14" s="16">
        <v>6.6922707104006399E-2</v>
      </c>
      <c r="BS14" s="16">
        <v>4.49477463853157E-2</v>
      </c>
      <c r="BT14" s="16"/>
      <c r="BU14" s="16">
        <v>5.5284457774064301E-2</v>
      </c>
      <c r="BV14" s="16">
        <v>9.09315175043168E-2</v>
      </c>
      <c r="BW14" s="16"/>
      <c r="BX14" s="16">
        <v>5.1074374735032797E-2</v>
      </c>
      <c r="BY14" s="16">
        <v>7.8362976909073304E-2</v>
      </c>
      <c r="BZ14" s="16"/>
      <c r="CA14" s="16">
        <v>6.55637683211861E-2</v>
      </c>
      <c r="CB14" s="16" t="s">
        <v>137</v>
      </c>
    </row>
    <row r="15" spans="2:80" x14ac:dyDescent="0.35">
      <c r="B15" s="24" t="s">
        <v>98</v>
      </c>
      <c r="C15" s="18">
        <v>1.47237096506022E-2</v>
      </c>
      <c r="D15" s="18">
        <v>1.4395475215817599E-2</v>
      </c>
      <c r="E15" s="18">
        <v>1.50174477399777E-2</v>
      </c>
      <c r="F15" s="18"/>
      <c r="G15" s="18">
        <v>1.54193717603405E-2</v>
      </c>
      <c r="H15" s="18">
        <v>6.5874935308248101E-3</v>
      </c>
      <c r="I15" s="18">
        <v>1.8930847825622401E-2</v>
      </c>
      <c r="J15" s="18"/>
      <c r="K15" s="18">
        <v>9.74151229509773E-3</v>
      </c>
      <c r="L15" s="18">
        <v>1.6464940714394E-2</v>
      </c>
      <c r="M15" s="18">
        <v>2.0183216531010802E-2</v>
      </c>
      <c r="N15" s="18">
        <v>1.62432996551885E-2</v>
      </c>
      <c r="O15" s="18"/>
      <c r="P15" s="18">
        <v>3.9114435759780498E-2</v>
      </c>
      <c r="Q15" s="18">
        <v>1.67905068119573E-2</v>
      </c>
      <c r="R15" s="18">
        <v>0</v>
      </c>
      <c r="S15" s="18">
        <v>0</v>
      </c>
      <c r="T15" s="18">
        <v>0</v>
      </c>
      <c r="U15" s="18">
        <v>3.4205270152126897E-2</v>
      </c>
      <c r="V15" s="18">
        <v>0</v>
      </c>
      <c r="W15" s="18">
        <v>0</v>
      </c>
      <c r="X15" s="18">
        <v>1.7208832423442701E-2</v>
      </c>
      <c r="Y15" s="18">
        <v>2.42151679405136E-2</v>
      </c>
      <c r="Z15" s="18">
        <v>0</v>
      </c>
      <c r="AA15" s="18">
        <v>0</v>
      </c>
      <c r="AB15" s="18"/>
      <c r="AC15" s="18">
        <v>7.4621681607613902E-3</v>
      </c>
      <c r="AD15" s="18">
        <v>1.50843498958089E-2</v>
      </c>
      <c r="AE15" s="18">
        <v>2.1679934389456101E-2</v>
      </c>
      <c r="AF15" s="18">
        <v>0</v>
      </c>
      <c r="AG15" s="18"/>
      <c r="AH15" s="18">
        <v>2.4755028479687802E-2</v>
      </c>
      <c r="AI15" s="18">
        <v>0</v>
      </c>
      <c r="AJ15" s="18">
        <v>0</v>
      </c>
      <c r="AK15" s="18">
        <v>0</v>
      </c>
      <c r="AL15" s="18"/>
      <c r="AM15" s="18">
        <v>8.8159647885451501E-3</v>
      </c>
      <c r="AN15" s="18">
        <v>2.67213533228998E-2</v>
      </c>
      <c r="AO15" s="18">
        <v>0</v>
      </c>
      <c r="AP15" s="18"/>
      <c r="AQ15" s="18">
        <v>2.1578438063841E-2</v>
      </c>
      <c r="AR15" s="18">
        <v>7.9913497950709206E-3</v>
      </c>
      <c r="AS15" s="18">
        <v>0</v>
      </c>
      <c r="AT15" s="18">
        <v>0</v>
      </c>
      <c r="AU15" s="18">
        <v>0</v>
      </c>
      <c r="AV15" s="18"/>
      <c r="AW15" s="18">
        <v>7.4357020168422605E-2</v>
      </c>
      <c r="AX15" s="18">
        <v>9.7792181892449401E-3</v>
      </c>
      <c r="AY15" s="18">
        <v>9.7792181892449401E-3</v>
      </c>
      <c r="AZ15" s="18">
        <v>0</v>
      </c>
      <c r="BA15" s="18">
        <v>0</v>
      </c>
      <c r="BB15" s="18">
        <v>0</v>
      </c>
      <c r="BC15" s="18">
        <v>0</v>
      </c>
      <c r="BD15" s="18">
        <v>0</v>
      </c>
      <c r="BE15" s="18">
        <v>0</v>
      </c>
      <c r="BF15" s="18"/>
      <c r="BG15" s="18">
        <v>2.0369876571416101E-2</v>
      </c>
      <c r="BH15" s="18">
        <v>1.99806253016632E-2</v>
      </c>
      <c r="BI15" s="18">
        <v>0</v>
      </c>
      <c r="BJ15" s="18">
        <v>0</v>
      </c>
      <c r="BK15" s="18">
        <v>0</v>
      </c>
      <c r="BL15" s="18">
        <v>0</v>
      </c>
      <c r="BM15" s="18"/>
      <c r="BN15" s="18">
        <v>0</v>
      </c>
      <c r="BO15" s="18">
        <v>3.6417407394414701E-2</v>
      </c>
      <c r="BP15" s="18">
        <v>0</v>
      </c>
      <c r="BQ15" s="18">
        <v>0</v>
      </c>
      <c r="BR15" s="18">
        <v>1.4083098767837299E-2</v>
      </c>
      <c r="BS15" s="18">
        <v>0</v>
      </c>
      <c r="BT15" s="18"/>
      <c r="BU15" s="18">
        <v>1.7998485074331699E-2</v>
      </c>
      <c r="BV15" s="18">
        <v>6.6420702060666298E-3</v>
      </c>
      <c r="BW15" s="18"/>
      <c r="BX15" s="18">
        <v>2.1519763562068899E-2</v>
      </c>
      <c r="BY15" s="18">
        <v>8.7204141316983702E-3</v>
      </c>
      <c r="BZ15" s="18"/>
      <c r="CA15" s="18">
        <v>1.47237096506022E-2</v>
      </c>
      <c r="CB15" s="18" t="s">
        <v>137</v>
      </c>
    </row>
    <row r="16" spans="2:80" x14ac:dyDescent="0.35">
      <c r="B16" t="s">
        <v>503</v>
      </c>
    </row>
    <row r="17" spans="2:2" x14ac:dyDescent="0.35">
      <c r="B17" t="s">
        <v>101</v>
      </c>
    </row>
    <row r="18" spans="2:2" x14ac:dyDescent="0.35">
      <c r="B18" t="s">
        <v>102</v>
      </c>
    </row>
    <row r="20" spans="2:2" x14ac:dyDescent="0.35">
      <c r="B20"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440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578</v>
      </c>
      <c r="D7" s="10">
        <v>273</v>
      </c>
      <c r="E7" s="10">
        <v>305</v>
      </c>
      <c r="F7" s="10"/>
      <c r="G7" s="10">
        <v>35</v>
      </c>
      <c r="H7" s="10">
        <v>145</v>
      </c>
      <c r="I7" s="10">
        <v>398</v>
      </c>
      <c r="J7" s="10"/>
      <c r="K7" s="10">
        <v>206</v>
      </c>
      <c r="L7" s="10">
        <v>160</v>
      </c>
      <c r="M7" s="10">
        <v>73</v>
      </c>
      <c r="N7" s="10">
        <v>138</v>
      </c>
      <c r="O7" s="10"/>
      <c r="P7" s="10">
        <v>55</v>
      </c>
      <c r="Q7" s="10">
        <v>73</v>
      </c>
      <c r="R7" s="10">
        <v>54</v>
      </c>
      <c r="S7" s="10">
        <v>68</v>
      </c>
      <c r="T7" s="10">
        <v>39</v>
      </c>
      <c r="U7" s="10">
        <v>49</v>
      </c>
      <c r="V7" s="10">
        <v>49</v>
      </c>
      <c r="W7" s="10">
        <v>22</v>
      </c>
      <c r="X7" s="10">
        <v>77</v>
      </c>
      <c r="Y7" s="10">
        <v>51</v>
      </c>
      <c r="Z7" s="10">
        <v>32</v>
      </c>
      <c r="AA7" s="10">
        <v>9</v>
      </c>
      <c r="AB7" s="10"/>
      <c r="AC7" s="10">
        <v>151</v>
      </c>
      <c r="AD7" s="10">
        <v>235</v>
      </c>
      <c r="AE7" s="10">
        <v>83</v>
      </c>
      <c r="AF7" s="10">
        <v>54</v>
      </c>
      <c r="AG7" s="10"/>
      <c r="AH7" s="10">
        <v>343</v>
      </c>
      <c r="AI7" s="10">
        <v>149</v>
      </c>
      <c r="AJ7" s="10">
        <v>60</v>
      </c>
      <c r="AK7" s="10">
        <v>10</v>
      </c>
      <c r="AL7" s="10"/>
      <c r="AM7" s="10">
        <v>313</v>
      </c>
      <c r="AN7" s="10">
        <v>228</v>
      </c>
      <c r="AO7" s="10">
        <v>32</v>
      </c>
      <c r="AP7" s="10"/>
      <c r="AQ7" s="10">
        <v>316</v>
      </c>
      <c r="AR7" s="10">
        <v>104</v>
      </c>
      <c r="AS7" s="10">
        <v>52</v>
      </c>
      <c r="AT7" s="10">
        <v>13</v>
      </c>
      <c r="AU7" s="10">
        <v>40</v>
      </c>
      <c r="AV7" s="10"/>
      <c r="AW7" s="10">
        <v>70</v>
      </c>
      <c r="AX7" s="10">
        <v>254</v>
      </c>
      <c r="AY7" s="10">
        <v>254</v>
      </c>
      <c r="AZ7" s="10" t="s">
        <v>136</v>
      </c>
      <c r="BA7" s="10" t="s">
        <v>136</v>
      </c>
      <c r="BB7" s="10" t="s">
        <v>136</v>
      </c>
      <c r="BC7" s="10">
        <v>18</v>
      </c>
      <c r="BD7" s="10">
        <v>24</v>
      </c>
      <c r="BE7" s="10">
        <v>9</v>
      </c>
      <c r="BF7" s="10"/>
      <c r="BG7" s="10">
        <v>441</v>
      </c>
      <c r="BH7" s="10">
        <v>40</v>
      </c>
      <c r="BI7" s="10">
        <v>21</v>
      </c>
      <c r="BJ7" s="10">
        <v>37</v>
      </c>
      <c r="BK7" s="10">
        <v>32</v>
      </c>
      <c r="BL7" s="10">
        <v>5</v>
      </c>
      <c r="BM7" s="10"/>
      <c r="BN7" s="10">
        <v>62</v>
      </c>
      <c r="BO7" s="10">
        <v>186</v>
      </c>
      <c r="BP7" s="10">
        <v>48</v>
      </c>
      <c r="BQ7" s="10">
        <v>139</v>
      </c>
      <c r="BR7" s="10">
        <v>104</v>
      </c>
      <c r="BS7" s="10">
        <v>38</v>
      </c>
      <c r="BT7" s="10"/>
      <c r="BU7" s="10">
        <v>414</v>
      </c>
      <c r="BV7" s="10">
        <v>164</v>
      </c>
      <c r="BW7" s="10"/>
      <c r="BX7" s="10">
        <v>297</v>
      </c>
      <c r="BY7" s="10">
        <v>281</v>
      </c>
      <c r="BZ7" s="10"/>
      <c r="CA7" s="10">
        <v>319</v>
      </c>
      <c r="CB7" s="10">
        <v>257</v>
      </c>
    </row>
    <row r="8" spans="2:80" ht="30" customHeight="1" x14ac:dyDescent="0.35">
      <c r="B8" s="11" t="s">
        <v>20</v>
      </c>
      <c r="C8" s="11">
        <v>590</v>
      </c>
      <c r="D8" s="11">
        <v>270</v>
      </c>
      <c r="E8" s="11">
        <v>320</v>
      </c>
      <c r="F8" s="11"/>
      <c r="G8" s="11">
        <v>34</v>
      </c>
      <c r="H8" s="11">
        <v>137</v>
      </c>
      <c r="I8" s="11">
        <v>419</v>
      </c>
      <c r="J8" s="11"/>
      <c r="K8" s="11">
        <v>207</v>
      </c>
      <c r="L8" s="11">
        <v>166</v>
      </c>
      <c r="M8" s="11">
        <v>74</v>
      </c>
      <c r="N8" s="11">
        <v>143</v>
      </c>
      <c r="O8" s="11"/>
      <c r="P8" s="11">
        <v>74</v>
      </c>
      <c r="Q8" s="11">
        <v>69</v>
      </c>
      <c r="R8" s="11">
        <v>53</v>
      </c>
      <c r="S8" s="11">
        <v>64</v>
      </c>
      <c r="T8" s="11">
        <v>39</v>
      </c>
      <c r="U8" s="11">
        <v>57</v>
      </c>
      <c r="V8" s="11">
        <v>48</v>
      </c>
      <c r="W8" s="11">
        <v>19</v>
      </c>
      <c r="X8" s="11">
        <v>72</v>
      </c>
      <c r="Y8" s="11">
        <v>51</v>
      </c>
      <c r="Z8" s="11">
        <v>32</v>
      </c>
      <c r="AA8" s="11">
        <v>12</v>
      </c>
      <c r="AB8" s="11"/>
      <c r="AC8" s="11">
        <v>155</v>
      </c>
      <c r="AD8" s="11">
        <v>242</v>
      </c>
      <c r="AE8" s="11">
        <v>83</v>
      </c>
      <c r="AF8" s="11">
        <v>55</v>
      </c>
      <c r="AG8" s="11"/>
      <c r="AH8" s="11">
        <v>354</v>
      </c>
      <c r="AI8" s="11">
        <v>150</v>
      </c>
      <c r="AJ8" s="11">
        <v>59</v>
      </c>
      <c r="AK8" s="11">
        <v>10</v>
      </c>
      <c r="AL8" s="11"/>
      <c r="AM8" s="11">
        <v>323</v>
      </c>
      <c r="AN8" s="11">
        <v>231</v>
      </c>
      <c r="AO8" s="11">
        <v>31</v>
      </c>
      <c r="AP8" s="11"/>
      <c r="AQ8" s="11">
        <v>324</v>
      </c>
      <c r="AR8" s="11">
        <v>104</v>
      </c>
      <c r="AS8" s="11">
        <v>53</v>
      </c>
      <c r="AT8" s="11">
        <v>14</v>
      </c>
      <c r="AU8" s="11">
        <v>41</v>
      </c>
      <c r="AV8" s="11"/>
      <c r="AW8" s="11">
        <v>75</v>
      </c>
      <c r="AX8" s="11">
        <v>265</v>
      </c>
      <c r="AY8" s="11">
        <v>265</v>
      </c>
      <c r="AZ8" s="11" t="s">
        <v>136</v>
      </c>
      <c r="BA8" s="11" t="s">
        <v>136</v>
      </c>
      <c r="BB8" s="11" t="s">
        <v>136</v>
      </c>
      <c r="BC8" s="11">
        <v>18</v>
      </c>
      <c r="BD8" s="11">
        <v>23</v>
      </c>
      <c r="BE8" s="11">
        <v>8</v>
      </c>
      <c r="BF8" s="11"/>
      <c r="BG8" s="11">
        <v>449</v>
      </c>
      <c r="BH8" s="11">
        <v>40</v>
      </c>
      <c r="BI8" s="11">
        <v>22</v>
      </c>
      <c r="BJ8" s="11">
        <v>39</v>
      </c>
      <c r="BK8" s="11">
        <v>33</v>
      </c>
      <c r="BL8" s="11">
        <v>5</v>
      </c>
      <c r="BM8" s="11"/>
      <c r="BN8" s="11">
        <v>71</v>
      </c>
      <c r="BO8" s="11">
        <v>194</v>
      </c>
      <c r="BP8" s="11">
        <v>48</v>
      </c>
      <c r="BQ8" s="11">
        <v>137</v>
      </c>
      <c r="BR8" s="11">
        <v>101</v>
      </c>
      <c r="BS8" s="11">
        <v>38</v>
      </c>
      <c r="BT8" s="11"/>
      <c r="BU8" s="11">
        <v>425</v>
      </c>
      <c r="BV8" s="11">
        <v>166</v>
      </c>
      <c r="BW8" s="11"/>
      <c r="BX8" s="11">
        <v>307</v>
      </c>
      <c r="BY8" s="11">
        <v>283</v>
      </c>
      <c r="BZ8" s="11"/>
      <c r="CA8" s="11">
        <v>328</v>
      </c>
      <c r="CB8" s="11">
        <v>260</v>
      </c>
    </row>
    <row r="9" spans="2:80" x14ac:dyDescent="0.35">
      <c r="B9" s="17" t="s">
        <v>158</v>
      </c>
      <c r="C9" s="16">
        <v>6.9348765539036003E-2</v>
      </c>
      <c r="D9" s="16">
        <v>5.6443296010197201E-2</v>
      </c>
      <c r="E9" s="16">
        <v>8.0223405428529904E-2</v>
      </c>
      <c r="F9" s="16"/>
      <c r="G9" s="16">
        <v>0.30632839900834302</v>
      </c>
      <c r="H9" s="16">
        <v>0.14172637951390299</v>
      </c>
      <c r="I9" s="16">
        <v>2.6263320874022399E-2</v>
      </c>
      <c r="J9" s="16"/>
      <c r="K9" s="16">
        <v>5.5051391604110503E-2</v>
      </c>
      <c r="L9" s="16">
        <v>2.4951163976414701E-2</v>
      </c>
      <c r="M9" s="16">
        <v>6.5081970284607701E-2</v>
      </c>
      <c r="N9" s="16">
        <v>0.14419952713599701</v>
      </c>
      <c r="O9" s="16"/>
      <c r="P9" s="16">
        <v>0.10589663813602899</v>
      </c>
      <c r="Q9" s="16">
        <v>6.4174328485625598E-2</v>
      </c>
      <c r="R9" s="16">
        <v>1.8175094127488401E-2</v>
      </c>
      <c r="S9" s="16">
        <v>7.0792493526513803E-2</v>
      </c>
      <c r="T9" s="16">
        <v>9.6438787831525E-2</v>
      </c>
      <c r="U9" s="16">
        <v>9.4152132215602494E-2</v>
      </c>
      <c r="V9" s="16">
        <v>5.6921990779809903E-2</v>
      </c>
      <c r="W9" s="16">
        <v>8.6773633159308694E-2</v>
      </c>
      <c r="X9" s="16">
        <v>3.67799178592201E-2</v>
      </c>
      <c r="Y9" s="16">
        <v>7.2265342462868296E-2</v>
      </c>
      <c r="Z9" s="16">
        <v>6.1825264003540499E-2</v>
      </c>
      <c r="AA9" s="16">
        <v>0.110720745647682</v>
      </c>
      <c r="AB9" s="16"/>
      <c r="AC9" s="16">
        <v>0.14272079583236899</v>
      </c>
      <c r="AD9" s="16">
        <v>3.3142973962338201E-2</v>
      </c>
      <c r="AE9" s="16">
        <v>5.5114573854846402E-2</v>
      </c>
      <c r="AF9" s="16">
        <v>5.0534494421351203E-2</v>
      </c>
      <c r="AG9" s="16"/>
      <c r="AH9" s="16">
        <v>7.1433182093997599E-2</v>
      </c>
      <c r="AI9" s="16">
        <v>6.6682554185934897E-2</v>
      </c>
      <c r="AJ9" s="16">
        <v>6.1721852302028299E-2</v>
      </c>
      <c r="AK9" s="16">
        <v>8.8036891360812802E-2</v>
      </c>
      <c r="AL9" s="16"/>
      <c r="AM9" s="16">
        <v>8.0755690882843803E-2</v>
      </c>
      <c r="AN9" s="16">
        <v>5.0426613975564097E-2</v>
      </c>
      <c r="AO9" s="16">
        <v>0.102666394742394</v>
      </c>
      <c r="AP9" s="16"/>
      <c r="AQ9" s="16">
        <v>5.5790034195506003E-2</v>
      </c>
      <c r="AR9" s="16">
        <v>0.122023479574288</v>
      </c>
      <c r="AS9" s="16">
        <v>2.4116459666870101E-2</v>
      </c>
      <c r="AT9" s="16">
        <v>0</v>
      </c>
      <c r="AU9" s="16">
        <v>9.5871321748396604E-2</v>
      </c>
      <c r="AV9" s="16"/>
      <c r="AW9" s="16">
        <v>4.3358853368322403E-2</v>
      </c>
      <c r="AX9" s="16">
        <v>1.46222572059184E-2</v>
      </c>
      <c r="AY9" s="16">
        <v>1.46222572059184E-2</v>
      </c>
      <c r="AZ9" s="16" t="s">
        <v>137</v>
      </c>
      <c r="BA9" s="16" t="s">
        <v>137</v>
      </c>
      <c r="BB9" s="16" t="s">
        <v>137</v>
      </c>
      <c r="BC9" s="16">
        <v>0.46328395941495698</v>
      </c>
      <c r="BD9" s="16">
        <v>0.32527231650480398</v>
      </c>
      <c r="BE9" s="16">
        <v>0.240015496061393</v>
      </c>
      <c r="BF9" s="16"/>
      <c r="BG9" s="16">
        <v>4.1237133194057099E-2</v>
      </c>
      <c r="BH9" s="16">
        <v>0.167414451727907</v>
      </c>
      <c r="BI9" s="16">
        <v>0.27961536609578203</v>
      </c>
      <c r="BJ9" s="16">
        <v>0.102745642025342</v>
      </c>
      <c r="BK9" s="16">
        <v>0.129595633890107</v>
      </c>
      <c r="BL9" s="16">
        <v>0</v>
      </c>
      <c r="BM9" s="16"/>
      <c r="BN9" s="16">
        <v>0.18169620490152999</v>
      </c>
      <c r="BO9" s="16">
        <v>5.1737061849801397E-2</v>
      </c>
      <c r="BP9" s="16">
        <v>7.1086705869897501E-2</v>
      </c>
      <c r="BQ9" s="16">
        <v>5.3271257538016099E-2</v>
      </c>
      <c r="BR9" s="16">
        <v>5.3813575483626502E-2</v>
      </c>
      <c r="BS9" s="16">
        <v>4.9544945669934899E-2</v>
      </c>
      <c r="BT9" s="16"/>
      <c r="BU9" s="16">
        <v>7.2132172987613999E-2</v>
      </c>
      <c r="BV9" s="16">
        <v>6.2206422277652697E-2</v>
      </c>
      <c r="BW9" s="16"/>
      <c r="BX9" s="16">
        <v>5.9298841758164397E-2</v>
      </c>
      <c r="BY9" s="16">
        <v>8.0254450897069299E-2</v>
      </c>
      <c r="BZ9" s="16"/>
      <c r="CA9" s="16">
        <v>8.5658865946209806E-2</v>
      </c>
      <c r="CB9" s="16">
        <v>4.9263966311333597E-2</v>
      </c>
    </row>
    <row r="10" spans="2:80" x14ac:dyDescent="0.35">
      <c r="B10" s="17" t="s">
        <v>159</v>
      </c>
      <c r="C10" s="16">
        <v>0.795304175822376</v>
      </c>
      <c r="D10" s="16">
        <v>0.81263155904967699</v>
      </c>
      <c r="E10" s="16">
        <v>0.78070346312431504</v>
      </c>
      <c r="F10" s="16"/>
      <c r="G10" s="16">
        <v>0.26007247687385399</v>
      </c>
      <c r="H10" s="16">
        <v>0.66350125502184598</v>
      </c>
      <c r="I10" s="16">
        <v>0.88226447842282096</v>
      </c>
      <c r="J10" s="16"/>
      <c r="K10" s="16">
        <v>0.83826982623671997</v>
      </c>
      <c r="L10" s="16">
        <v>0.83589943280180001</v>
      </c>
      <c r="M10" s="16">
        <v>0.82892019788614901</v>
      </c>
      <c r="N10" s="16">
        <v>0.66722789123390203</v>
      </c>
      <c r="O10" s="16"/>
      <c r="P10" s="16">
        <v>0.68360969232618995</v>
      </c>
      <c r="Q10" s="16">
        <v>0.84251064843416501</v>
      </c>
      <c r="R10" s="16">
        <v>0.85763000415047297</v>
      </c>
      <c r="S10" s="16">
        <v>0.81064687951370795</v>
      </c>
      <c r="T10" s="16">
        <v>0.78072351349809299</v>
      </c>
      <c r="U10" s="16">
        <v>0.76201607043881403</v>
      </c>
      <c r="V10" s="16">
        <v>0.82029841323352903</v>
      </c>
      <c r="W10" s="16">
        <v>0.693339290779179</v>
      </c>
      <c r="X10" s="16">
        <v>0.86085544665756297</v>
      </c>
      <c r="Y10" s="16">
        <v>0.85183428750970702</v>
      </c>
      <c r="Z10" s="16">
        <v>0.72979344015201097</v>
      </c>
      <c r="AA10" s="16">
        <v>0.66344288128916096</v>
      </c>
      <c r="AB10" s="16"/>
      <c r="AC10" s="16">
        <v>0.617736902920761</v>
      </c>
      <c r="AD10" s="16">
        <v>0.879865532074806</v>
      </c>
      <c r="AE10" s="16">
        <v>0.86945842837215903</v>
      </c>
      <c r="AF10" s="16">
        <v>0.81063486880513902</v>
      </c>
      <c r="AG10" s="16"/>
      <c r="AH10" s="16">
        <v>0.77338171251105703</v>
      </c>
      <c r="AI10" s="16">
        <v>0.799712104779983</v>
      </c>
      <c r="AJ10" s="16">
        <v>0.87047694417769395</v>
      </c>
      <c r="AK10" s="16">
        <v>0.91196310863918695</v>
      </c>
      <c r="AL10" s="16"/>
      <c r="AM10" s="16">
        <v>0.798632890484816</v>
      </c>
      <c r="AN10" s="16">
        <v>0.81067198207337998</v>
      </c>
      <c r="AO10" s="16">
        <v>0.65468166702932096</v>
      </c>
      <c r="AP10" s="16"/>
      <c r="AQ10" s="16">
        <v>0.83470578329761902</v>
      </c>
      <c r="AR10" s="16">
        <v>0.69887169990488895</v>
      </c>
      <c r="AS10" s="16">
        <v>0.83042777040059801</v>
      </c>
      <c r="AT10" s="16">
        <v>1</v>
      </c>
      <c r="AU10" s="16">
        <v>0.67562735896099702</v>
      </c>
      <c r="AV10" s="16"/>
      <c r="AW10" s="16">
        <v>0.857999965769906</v>
      </c>
      <c r="AX10" s="16">
        <v>0.89309120846544199</v>
      </c>
      <c r="AY10" s="16">
        <v>0.89309120846544199</v>
      </c>
      <c r="AZ10" s="16" t="s">
        <v>137</v>
      </c>
      <c r="BA10" s="16" t="s">
        <v>137</v>
      </c>
      <c r="BB10" s="16" t="s">
        <v>137</v>
      </c>
      <c r="BC10" s="16">
        <v>0.31026354037714998</v>
      </c>
      <c r="BD10" s="16">
        <v>0.42806677317624398</v>
      </c>
      <c r="BE10" s="16">
        <v>0.118154875303272</v>
      </c>
      <c r="BF10" s="16"/>
      <c r="BG10" s="16">
        <v>0.84897713429644905</v>
      </c>
      <c r="BH10" s="16">
        <v>0.61679995287498202</v>
      </c>
      <c r="BI10" s="16">
        <v>0.42804830170944502</v>
      </c>
      <c r="BJ10" s="16">
        <v>0.65141717717669601</v>
      </c>
      <c r="BK10" s="16">
        <v>0.78631330537131305</v>
      </c>
      <c r="BL10" s="16">
        <v>0.59156522075300899</v>
      </c>
      <c r="BM10" s="16"/>
      <c r="BN10" s="16">
        <v>0.66008176341470404</v>
      </c>
      <c r="BO10" s="16">
        <v>0.82897467301563099</v>
      </c>
      <c r="BP10" s="16">
        <v>0.695081444146326</v>
      </c>
      <c r="BQ10" s="16">
        <v>0.86178999766143305</v>
      </c>
      <c r="BR10" s="16">
        <v>0.76512212914147704</v>
      </c>
      <c r="BS10" s="16">
        <v>0.859042621608756</v>
      </c>
      <c r="BT10" s="16"/>
      <c r="BU10" s="16">
        <v>0.79398002468393303</v>
      </c>
      <c r="BV10" s="16">
        <v>0.79870200461152596</v>
      </c>
      <c r="BW10" s="16"/>
      <c r="BX10" s="16">
        <v>0.82292177890595497</v>
      </c>
      <c r="BY10" s="16">
        <v>0.765334904797075</v>
      </c>
      <c r="BZ10" s="16"/>
      <c r="CA10" s="16">
        <v>0.76504756794728601</v>
      </c>
      <c r="CB10" s="16">
        <v>0.83558321617878395</v>
      </c>
    </row>
    <row r="11" spans="2:80" x14ac:dyDescent="0.35">
      <c r="B11" s="17" t="s">
        <v>177</v>
      </c>
      <c r="C11" s="18">
        <v>0.13534705863858801</v>
      </c>
      <c r="D11" s="18">
        <v>0.130925144940125</v>
      </c>
      <c r="E11" s="18">
        <v>0.139073131447155</v>
      </c>
      <c r="F11" s="18"/>
      <c r="G11" s="18">
        <v>0.43359912411780299</v>
      </c>
      <c r="H11" s="18">
        <v>0.194772365464251</v>
      </c>
      <c r="I11" s="18">
        <v>9.14722007031568E-2</v>
      </c>
      <c r="J11" s="18"/>
      <c r="K11" s="18">
        <v>0.106678782159169</v>
      </c>
      <c r="L11" s="18">
        <v>0.13914940322178601</v>
      </c>
      <c r="M11" s="18">
        <v>0.10599783182924299</v>
      </c>
      <c r="N11" s="18">
        <v>0.18857258163010099</v>
      </c>
      <c r="O11" s="18"/>
      <c r="P11" s="18">
        <v>0.21049366953778101</v>
      </c>
      <c r="Q11" s="18">
        <v>9.3315023080208906E-2</v>
      </c>
      <c r="R11" s="18">
        <v>0.124194901722038</v>
      </c>
      <c r="S11" s="18">
        <v>0.118560626959778</v>
      </c>
      <c r="T11" s="18">
        <v>0.122837698670382</v>
      </c>
      <c r="U11" s="18">
        <v>0.14383179734558299</v>
      </c>
      <c r="V11" s="18">
        <v>0.12277959598666099</v>
      </c>
      <c r="W11" s="18">
        <v>0.219887076061512</v>
      </c>
      <c r="X11" s="18">
        <v>0.102364635483217</v>
      </c>
      <c r="Y11" s="18">
        <v>7.5900370027424793E-2</v>
      </c>
      <c r="Z11" s="18">
        <v>0.20838129584444801</v>
      </c>
      <c r="AA11" s="18">
        <v>0.22583637306315801</v>
      </c>
      <c r="AB11" s="18"/>
      <c r="AC11" s="18">
        <v>0.23954230124687001</v>
      </c>
      <c r="AD11" s="18">
        <v>8.6991493962856395E-2</v>
      </c>
      <c r="AE11" s="18">
        <v>7.5426997772994997E-2</v>
      </c>
      <c r="AF11" s="18">
        <v>0.13883063677351001</v>
      </c>
      <c r="AG11" s="18"/>
      <c r="AH11" s="18">
        <v>0.15518510539494501</v>
      </c>
      <c r="AI11" s="18">
        <v>0.133605341034082</v>
      </c>
      <c r="AJ11" s="18">
        <v>6.7801203520277603E-2</v>
      </c>
      <c r="AK11" s="18">
        <v>0</v>
      </c>
      <c r="AL11" s="18"/>
      <c r="AM11" s="18">
        <v>0.120611418632341</v>
      </c>
      <c r="AN11" s="18">
        <v>0.13890140395105599</v>
      </c>
      <c r="AO11" s="18">
        <v>0.24265193822828501</v>
      </c>
      <c r="AP11" s="18"/>
      <c r="AQ11" s="18">
        <v>0.10950418250687501</v>
      </c>
      <c r="AR11" s="18">
        <v>0.17910482052082299</v>
      </c>
      <c r="AS11" s="18">
        <v>0.14545576993253201</v>
      </c>
      <c r="AT11" s="18">
        <v>0</v>
      </c>
      <c r="AU11" s="18">
        <v>0.22850131929060599</v>
      </c>
      <c r="AV11" s="18"/>
      <c r="AW11" s="18">
        <v>9.8641180861771205E-2</v>
      </c>
      <c r="AX11" s="18">
        <v>9.2286534328639994E-2</v>
      </c>
      <c r="AY11" s="18">
        <v>9.2286534328639994E-2</v>
      </c>
      <c r="AZ11" s="18" t="s">
        <v>137</v>
      </c>
      <c r="BA11" s="18" t="s">
        <v>137</v>
      </c>
      <c r="BB11" s="18" t="s">
        <v>137</v>
      </c>
      <c r="BC11" s="18">
        <v>0.22645250020789301</v>
      </c>
      <c r="BD11" s="18">
        <v>0.24666091031895199</v>
      </c>
      <c r="BE11" s="18">
        <v>0.64182962863533599</v>
      </c>
      <c r="BF11" s="18"/>
      <c r="BG11" s="18">
        <v>0.109785732509493</v>
      </c>
      <c r="BH11" s="18">
        <v>0.21578559539711101</v>
      </c>
      <c r="BI11" s="18">
        <v>0.29233633219477301</v>
      </c>
      <c r="BJ11" s="18">
        <v>0.24583718079796199</v>
      </c>
      <c r="BK11" s="18">
        <v>8.4091060738579707E-2</v>
      </c>
      <c r="BL11" s="18">
        <v>0.40843477924699101</v>
      </c>
      <c r="BM11" s="18"/>
      <c r="BN11" s="18">
        <v>0.158222031683766</v>
      </c>
      <c r="BO11" s="18">
        <v>0.119288265134568</v>
      </c>
      <c r="BP11" s="18">
        <v>0.23383184998377701</v>
      </c>
      <c r="BQ11" s="18">
        <v>8.4938744800550706E-2</v>
      </c>
      <c r="BR11" s="18">
        <v>0.18106429537489699</v>
      </c>
      <c r="BS11" s="18">
        <v>9.14124327213095E-2</v>
      </c>
      <c r="BT11" s="18"/>
      <c r="BU11" s="18">
        <v>0.13388780232845299</v>
      </c>
      <c r="BV11" s="18">
        <v>0.13909157311082199</v>
      </c>
      <c r="BW11" s="18"/>
      <c r="BX11" s="18">
        <v>0.11777937933588099</v>
      </c>
      <c r="BY11" s="18">
        <v>0.15441064430585599</v>
      </c>
      <c r="BZ11" s="18"/>
      <c r="CA11" s="18">
        <v>0.14929356610650399</v>
      </c>
      <c r="CB11" s="18">
        <v>0.115152817509883</v>
      </c>
    </row>
    <row r="12" spans="2:80" x14ac:dyDescent="0.35">
      <c r="B12" s="15" t="s">
        <v>501</v>
      </c>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CB27"/>
  <sheetViews>
    <sheetView showGridLines="0" topLeftCell="A16" workbookViewId="0">
      <pane xSplit="2" topLeftCell="C1" activePane="topRight" state="frozen"/>
      <selection pane="topRight" activeCell="B18" sqref="B18"/>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453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459</v>
      </c>
      <c r="D7" s="10">
        <v>222</v>
      </c>
      <c r="E7" s="10">
        <v>237</v>
      </c>
      <c r="F7" s="10"/>
      <c r="G7" s="10">
        <v>9</v>
      </c>
      <c r="H7" s="10">
        <v>97</v>
      </c>
      <c r="I7" s="10">
        <v>353</v>
      </c>
      <c r="J7" s="10"/>
      <c r="K7" s="10">
        <v>172</v>
      </c>
      <c r="L7" s="10">
        <v>134</v>
      </c>
      <c r="M7" s="10">
        <v>60</v>
      </c>
      <c r="N7" s="10">
        <v>92</v>
      </c>
      <c r="O7" s="10"/>
      <c r="P7" s="10">
        <v>37</v>
      </c>
      <c r="Q7" s="10">
        <v>61</v>
      </c>
      <c r="R7" s="10">
        <v>46</v>
      </c>
      <c r="S7" s="10">
        <v>55</v>
      </c>
      <c r="T7" s="10">
        <v>30</v>
      </c>
      <c r="U7" s="10">
        <v>37</v>
      </c>
      <c r="V7" s="10">
        <v>40</v>
      </c>
      <c r="W7" s="10">
        <v>15</v>
      </c>
      <c r="X7" s="10">
        <v>66</v>
      </c>
      <c r="Y7" s="10">
        <v>43</v>
      </c>
      <c r="Z7" s="10">
        <v>23</v>
      </c>
      <c r="AA7" s="10">
        <v>6</v>
      </c>
      <c r="AB7" s="10"/>
      <c r="AC7" s="10">
        <v>94</v>
      </c>
      <c r="AD7" s="10">
        <v>206</v>
      </c>
      <c r="AE7" s="10">
        <v>72</v>
      </c>
      <c r="AF7" s="10">
        <v>43</v>
      </c>
      <c r="AG7" s="10"/>
      <c r="AH7" s="10">
        <v>265</v>
      </c>
      <c r="AI7" s="10">
        <v>119</v>
      </c>
      <c r="AJ7" s="10">
        <v>52</v>
      </c>
      <c r="AK7" s="10">
        <v>9</v>
      </c>
      <c r="AL7" s="10"/>
      <c r="AM7" s="10">
        <v>249</v>
      </c>
      <c r="AN7" s="10">
        <v>185</v>
      </c>
      <c r="AO7" s="10">
        <v>21</v>
      </c>
      <c r="AP7" s="10"/>
      <c r="AQ7" s="10">
        <v>264</v>
      </c>
      <c r="AR7" s="10">
        <v>72</v>
      </c>
      <c r="AS7" s="10">
        <v>43</v>
      </c>
      <c r="AT7" s="10">
        <v>13</v>
      </c>
      <c r="AU7" s="10">
        <v>27</v>
      </c>
      <c r="AV7" s="10"/>
      <c r="AW7" s="10">
        <v>61</v>
      </c>
      <c r="AX7" s="10">
        <v>227</v>
      </c>
      <c r="AY7" s="10">
        <v>227</v>
      </c>
      <c r="AZ7" s="10" t="s">
        <v>136</v>
      </c>
      <c r="BA7" s="10" t="s">
        <v>136</v>
      </c>
      <c r="BB7" s="10" t="s">
        <v>136</v>
      </c>
      <c r="BC7" s="10">
        <v>6</v>
      </c>
      <c r="BD7" s="10">
        <v>10</v>
      </c>
      <c r="BE7" s="10">
        <v>1</v>
      </c>
      <c r="BF7" s="10"/>
      <c r="BG7" s="10">
        <v>374</v>
      </c>
      <c r="BH7" s="10">
        <v>24</v>
      </c>
      <c r="BI7" s="10">
        <v>9</v>
      </c>
      <c r="BJ7" s="10">
        <v>24</v>
      </c>
      <c r="BK7" s="10">
        <v>25</v>
      </c>
      <c r="BL7" s="10">
        <v>3</v>
      </c>
      <c r="BM7" s="10"/>
      <c r="BN7" s="10">
        <v>40</v>
      </c>
      <c r="BO7" s="10">
        <v>154</v>
      </c>
      <c r="BP7" s="10">
        <v>34</v>
      </c>
      <c r="BQ7" s="10">
        <v>119</v>
      </c>
      <c r="BR7" s="10">
        <v>79</v>
      </c>
      <c r="BS7" s="10">
        <v>33</v>
      </c>
      <c r="BT7" s="10"/>
      <c r="BU7" s="10">
        <v>329</v>
      </c>
      <c r="BV7" s="10">
        <v>130</v>
      </c>
      <c r="BW7" s="10"/>
      <c r="BX7" s="10">
        <v>244</v>
      </c>
      <c r="BY7" s="10">
        <v>215</v>
      </c>
      <c r="BZ7" s="10"/>
      <c r="CA7" s="10">
        <v>242</v>
      </c>
      <c r="CB7" s="10">
        <v>216</v>
      </c>
    </row>
    <row r="8" spans="2:80" ht="30" customHeight="1" x14ac:dyDescent="0.35">
      <c r="B8" s="11" t="s">
        <v>20</v>
      </c>
      <c r="C8" s="11">
        <v>469</v>
      </c>
      <c r="D8" s="11">
        <v>219</v>
      </c>
      <c r="E8" s="11">
        <v>250</v>
      </c>
      <c r="F8" s="11"/>
      <c r="G8" s="11">
        <v>9</v>
      </c>
      <c r="H8" s="11">
        <v>91</v>
      </c>
      <c r="I8" s="11">
        <v>370</v>
      </c>
      <c r="J8" s="11"/>
      <c r="K8" s="11">
        <v>173</v>
      </c>
      <c r="L8" s="11">
        <v>138</v>
      </c>
      <c r="M8" s="11">
        <v>61</v>
      </c>
      <c r="N8" s="11">
        <v>95</v>
      </c>
      <c r="O8" s="11"/>
      <c r="P8" s="11">
        <v>51</v>
      </c>
      <c r="Q8" s="11">
        <v>58</v>
      </c>
      <c r="R8" s="11">
        <v>45</v>
      </c>
      <c r="S8" s="11">
        <v>52</v>
      </c>
      <c r="T8" s="11">
        <v>31</v>
      </c>
      <c r="U8" s="11">
        <v>43</v>
      </c>
      <c r="V8" s="11">
        <v>39</v>
      </c>
      <c r="W8" s="11">
        <v>13</v>
      </c>
      <c r="X8" s="11">
        <v>62</v>
      </c>
      <c r="Y8" s="11">
        <v>43</v>
      </c>
      <c r="Z8" s="11">
        <v>23</v>
      </c>
      <c r="AA8" s="11">
        <v>8</v>
      </c>
      <c r="AB8" s="11"/>
      <c r="AC8" s="11">
        <v>96</v>
      </c>
      <c r="AD8" s="11">
        <v>213</v>
      </c>
      <c r="AE8" s="11">
        <v>72</v>
      </c>
      <c r="AF8" s="11">
        <v>45</v>
      </c>
      <c r="AG8" s="11"/>
      <c r="AH8" s="11">
        <v>274</v>
      </c>
      <c r="AI8" s="11">
        <v>120</v>
      </c>
      <c r="AJ8" s="11">
        <v>52</v>
      </c>
      <c r="AK8" s="11">
        <v>9</v>
      </c>
      <c r="AL8" s="11"/>
      <c r="AM8" s="11">
        <v>258</v>
      </c>
      <c r="AN8" s="11">
        <v>187</v>
      </c>
      <c r="AO8" s="11">
        <v>20</v>
      </c>
      <c r="AP8" s="11"/>
      <c r="AQ8" s="11">
        <v>270</v>
      </c>
      <c r="AR8" s="11">
        <v>73</v>
      </c>
      <c r="AS8" s="11">
        <v>44</v>
      </c>
      <c r="AT8" s="11">
        <v>14</v>
      </c>
      <c r="AU8" s="11">
        <v>28</v>
      </c>
      <c r="AV8" s="11"/>
      <c r="AW8" s="11">
        <v>65</v>
      </c>
      <c r="AX8" s="11">
        <v>237</v>
      </c>
      <c r="AY8" s="11">
        <v>237</v>
      </c>
      <c r="AZ8" s="11" t="s">
        <v>136</v>
      </c>
      <c r="BA8" s="11" t="s">
        <v>136</v>
      </c>
      <c r="BB8" s="11" t="s">
        <v>136</v>
      </c>
      <c r="BC8" s="11">
        <v>6</v>
      </c>
      <c r="BD8" s="11">
        <v>10</v>
      </c>
      <c r="BE8" s="11">
        <v>1</v>
      </c>
      <c r="BF8" s="11"/>
      <c r="BG8" s="11">
        <v>381</v>
      </c>
      <c r="BH8" s="11">
        <v>25</v>
      </c>
      <c r="BI8" s="11">
        <v>9</v>
      </c>
      <c r="BJ8" s="11">
        <v>26</v>
      </c>
      <c r="BK8" s="11">
        <v>26</v>
      </c>
      <c r="BL8" s="11">
        <v>3</v>
      </c>
      <c r="BM8" s="11"/>
      <c r="BN8" s="11">
        <v>47</v>
      </c>
      <c r="BO8" s="11">
        <v>161</v>
      </c>
      <c r="BP8" s="11">
        <v>33</v>
      </c>
      <c r="BQ8" s="11">
        <v>118</v>
      </c>
      <c r="BR8" s="11">
        <v>77</v>
      </c>
      <c r="BS8" s="11">
        <v>33</v>
      </c>
      <c r="BT8" s="11"/>
      <c r="BU8" s="11">
        <v>337</v>
      </c>
      <c r="BV8" s="11">
        <v>132</v>
      </c>
      <c r="BW8" s="11"/>
      <c r="BX8" s="11">
        <v>253</v>
      </c>
      <c r="BY8" s="11">
        <v>217</v>
      </c>
      <c r="BZ8" s="11"/>
      <c r="CA8" s="11">
        <v>251</v>
      </c>
      <c r="CB8" s="11">
        <v>217</v>
      </c>
    </row>
    <row r="9" spans="2:80" ht="29" x14ac:dyDescent="0.35">
      <c r="B9" s="17" t="s">
        <v>441</v>
      </c>
      <c r="C9" s="16">
        <v>0.64947848178108203</v>
      </c>
      <c r="D9" s="16">
        <v>0.61668005659900405</v>
      </c>
      <c r="E9" s="16">
        <v>0.67824595017984501</v>
      </c>
      <c r="F9" s="16"/>
      <c r="G9" s="16">
        <v>0.335673006074029</v>
      </c>
      <c r="H9" s="16">
        <v>0.50183813724061199</v>
      </c>
      <c r="I9" s="16">
        <v>0.69335461676698595</v>
      </c>
      <c r="J9" s="16"/>
      <c r="K9" s="16">
        <v>0.64912666059161805</v>
      </c>
      <c r="L9" s="16">
        <v>0.60541080109440704</v>
      </c>
      <c r="M9" s="16">
        <v>0.67278813473814203</v>
      </c>
      <c r="N9" s="16">
        <v>0.70593853101180404</v>
      </c>
      <c r="O9" s="16"/>
      <c r="P9" s="16">
        <v>0.68271757837167202</v>
      </c>
      <c r="Q9" s="16">
        <v>0.64254876836365704</v>
      </c>
      <c r="R9" s="16">
        <v>0.54739320645557499</v>
      </c>
      <c r="S9" s="16">
        <v>0.53646853659646498</v>
      </c>
      <c r="T9" s="16">
        <v>0.70103831459303401</v>
      </c>
      <c r="U9" s="16">
        <v>0.60759399148122895</v>
      </c>
      <c r="V9" s="16">
        <v>0.72679302931283396</v>
      </c>
      <c r="W9" s="16">
        <v>0.74333716178798304</v>
      </c>
      <c r="X9" s="16">
        <v>0.68555235034789197</v>
      </c>
      <c r="Y9" s="16">
        <v>0.67737428375020303</v>
      </c>
      <c r="Z9" s="16">
        <v>0.65896732959737503</v>
      </c>
      <c r="AA9" s="16">
        <v>0.84336718922770704</v>
      </c>
      <c r="AB9" s="16"/>
      <c r="AC9" s="16">
        <v>0.62499407756332803</v>
      </c>
      <c r="AD9" s="16">
        <v>0.61354769484015503</v>
      </c>
      <c r="AE9" s="16">
        <v>0.70302151587025496</v>
      </c>
      <c r="AF9" s="16">
        <v>0.72681567380628598</v>
      </c>
      <c r="AG9" s="16"/>
      <c r="AH9" s="16">
        <v>0.67682454208270604</v>
      </c>
      <c r="AI9" s="16">
        <v>0.61109716587405805</v>
      </c>
      <c r="AJ9" s="16">
        <v>0.61456280423130805</v>
      </c>
      <c r="AK9" s="16">
        <v>0.41844743481539098</v>
      </c>
      <c r="AL9" s="16"/>
      <c r="AM9" s="16">
        <v>0.64258602478589999</v>
      </c>
      <c r="AN9" s="16">
        <v>0.64846720228257504</v>
      </c>
      <c r="AO9" s="16">
        <v>0.68090049712340295</v>
      </c>
      <c r="AP9" s="16"/>
      <c r="AQ9" s="16">
        <v>0.64326393177834795</v>
      </c>
      <c r="AR9" s="16">
        <v>0.60942355428131201</v>
      </c>
      <c r="AS9" s="16">
        <v>0.66829449260144502</v>
      </c>
      <c r="AT9" s="16">
        <v>0.72228958983077596</v>
      </c>
      <c r="AU9" s="16">
        <v>0.75131799835198398</v>
      </c>
      <c r="AV9" s="16"/>
      <c r="AW9" s="16">
        <v>0.80732994404698299</v>
      </c>
      <c r="AX9" s="16">
        <v>0.65445128386294504</v>
      </c>
      <c r="AY9" s="16">
        <v>0.65445128386294504</v>
      </c>
      <c r="AZ9" s="16" t="s">
        <v>137</v>
      </c>
      <c r="BA9" s="16" t="s">
        <v>137</v>
      </c>
      <c r="BB9" s="16" t="s">
        <v>137</v>
      </c>
      <c r="BC9" s="16">
        <v>0.32513749711407902</v>
      </c>
      <c r="BD9" s="16">
        <v>0.71348054836232</v>
      </c>
      <c r="BE9" s="16">
        <v>1</v>
      </c>
      <c r="BF9" s="16"/>
      <c r="BG9" s="16">
        <v>0.65922906274613702</v>
      </c>
      <c r="BH9" s="16">
        <v>0.51603852002677197</v>
      </c>
      <c r="BI9" s="16">
        <v>0.41835456993454101</v>
      </c>
      <c r="BJ9" s="16">
        <v>0.80842217936128602</v>
      </c>
      <c r="BK9" s="16">
        <v>0.51851155963634799</v>
      </c>
      <c r="BL9" s="16">
        <v>1</v>
      </c>
      <c r="BM9" s="16"/>
      <c r="BN9" s="16">
        <v>0.58791981105077595</v>
      </c>
      <c r="BO9" s="16">
        <v>0.71015493951783104</v>
      </c>
      <c r="BP9" s="16">
        <v>0.48640477460014298</v>
      </c>
      <c r="BQ9" s="16">
        <v>0.65395421519922003</v>
      </c>
      <c r="BR9" s="16">
        <v>0.63968411823220805</v>
      </c>
      <c r="BS9" s="16">
        <v>0.61122024473526204</v>
      </c>
      <c r="BT9" s="16"/>
      <c r="BU9" s="16">
        <v>0.66248282021789595</v>
      </c>
      <c r="BV9" s="16">
        <v>0.61630607373800295</v>
      </c>
      <c r="BW9" s="16"/>
      <c r="BX9" s="16">
        <v>0.662861290239523</v>
      </c>
      <c r="BY9" s="16">
        <v>0.63386339172676198</v>
      </c>
      <c r="BZ9" s="16"/>
      <c r="CA9" s="16">
        <v>0.68964774619344404</v>
      </c>
      <c r="CB9" s="16">
        <v>0.60622122055674998</v>
      </c>
    </row>
    <row r="10" spans="2:80" ht="29" x14ac:dyDescent="0.35">
      <c r="B10" s="17" t="s">
        <v>442</v>
      </c>
      <c r="C10" s="16">
        <v>0.110632401837032</v>
      </c>
      <c r="D10" s="16">
        <v>0.135493897219433</v>
      </c>
      <c r="E10" s="16">
        <v>8.8826407226351406E-2</v>
      </c>
      <c r="F10" s="16"/>
      <c r="G10" s="16">
        <v>0.25637843981505398</v>
      </c>
      <c r="H10" s="16">
        <v>0.193502817530261</v>
      </c>
      <c r="I10" s="16">
        <v>8.6739227131863397E-2</v>
      </c>
      <c r="J10" s="16"/>
      <c r="K10" s="16">
        <v>0.11466826629904101</v>
      </c>
      <c r="L10" s="16">
        <v>0.140158635875023</v>
      </c>
      <c r="M10" s="16">
        <v>6.2539975200001305E-2</v>
      </c>
      <c r="N10" s="16">
        <v>9.2442520959814298E-2</v>
      </c>
      <c r="O10" s="16"/>
      <c r="P10" s="16">
        <v>7.6342359919411407E-2</v>
      </c>
      <c r="Q10" s="16">
        <v>0.14720180029240501</v>
      </c>
      <c r="R10" s="16">
        <v>0.13340581726776901</v>
      </c>
      <c r="S10" s="16">
        <v>0.17974983994410201</v>
      </c>
      <c r="T10" s="16">
        <v>3.4961637738386703E-2</v>
      </c>
      <c r="U10" s="16">
        <v>0.10088728742707501</v>
      </c>
      <c r="V10" s="16">
        <v>0.10154410465392601</v>
      </c>
      <c r="W10" s="16">
        <v>0.18732255000318401</v>
      </c>
      <c r="X10" s="16">
        <v>7.1755730405805407E-2</v>
      </c>
      <c r="Y10" s="16">
        <v>0.109996300889264</v>
      </c>
      <c r="Z10" s="16">
        <v>0.126164481186194</v>
      </c>
      <c r="AA10" s="16">
        <v>0</v>
      </c>
      <c r="AB10" s="16"/>
      <c r="AC10" s="16">
        <v>0.13087774141515501</v>
      </c>
      <c r="AD10" s="16">
        <v>0.106917297266665</v>
      </c>
      <c r="AE10" s="16">
        <v>0.12120870965142699</v>
      </c>
      <c r="AF10" s="16">
        <v>0.110615966683959</v>
      </c>
      <c r="AG10" s="16"/>
      <c r="AH10" s="16">
        <v>9.4748617062551804E-2</v>
      </c>
      <c r="AI10" s="16">
        <v>0.13010438330705901</v>
      </c>
      <c r="AJ10" s="16">
        <v>0.114075853301464</v>
      </c>
      <c r="AK10" s="16">
        <v>0.26919566454661897</v>
      </c>
      <c r="AL10" s="16"/>
      <c r="AM10" s="16">
        <v>0.115847486550433</v>
      </c>
      <c r="AN10" s="16">
        <v>0.108675396900429</v>
      </c>
      <c r="AO10" s="16">
        <v>8.3264648366274605E-2</v>
      </c>
      <c r="AP10" s="16"/>
      <c r="AQ10" s="16">
        <v>0.103256342294777</v>
      </c>
      <c r="AR10" s="16">
        <v>0.14960133310330001</v>
      </c>
      <c r="AS10" s="16">
        <v>0.126975264975039</v>
      </c>
      <c r="AT10" s="16">
        <v>0.12834991853459199</v>
      </c>
      <c r="AU10" s="16">
        <v>7.1031966716032999E-2</v>
      </c>
      <c r="AV10" s="16"/>
      <c r="AW10" s="16">
        <v>6.3464621635297203E-2</v>
      </c>
      <c r="AX10" s="16">
        <v>0.105172082761136</v>
      </c>
      <c r="AY10" s="16">
        <v>0.105172082761136</v>
      </c>
      <c r="AZ10" s="16" t="s">
        <v>137</v>
      </c>
      <c r="BA10" s="16" t="s">
        <v>137</v>
      </c>
      <c r="BB10" s="16" t="s">
        <v>137</v>
      </c>
      <c r="BC10" s="16">
        <v>0.51570344977819305</v>
      </c>
      <c r="BD10" s="16">
        <v>8.82374914733495E-2</v>
      </c>
      <c r="BE10" s="16">
        <v>0</v>
      </c>
      <c r="BF10" s="16"/>
      <c r="BG10" s="16">
        <v>0.107113623477176</v>
      </c>
      <c r="BH10" s="16">
        <v>0.249989788556822</v>
      </c>
      <c r="BI10" s="16">
        <v>0.11050249951171801</v>
      </c>
      <c r="BJ10" s="16">
        <v>0.152069346699581</v>
      </c>
      <c r="BK10" s="16">
        <v>0</v>
      </c>
      <c r="BL10" s="16">
        <v>0</v>
      </c>
      <c r="BM10" s="16"/>
      <c r="BN10" s="16">
        <v>0.116382324287173</v>
      </c>
      <c r="BO10" s="16">
        <v>0.109035939031126</v>
      </c>
      <c r="BP10" s="16">
        <v>0.19703830251087601</v>
      </c>
      <c r="BQ10" s="16">
        <v>0.10691201613256</v>
      </c>
      <c r="BR10" s="16">
        <v>9.8693094668712997E-2</v>
      </c>
      <c r="BS10" s="16">
        <v>6.4014555667835399E-2</v>
      </c>
      <c r="BT10" s="16"/>
      <c r="BU10" s="16">
        <v>8.9084145122993702E-2</v>
      </c>
      <c r="BV10" s="16">
        <v>0.165599255230476</v>
      </c>
      <c r="BW10" s="16"/>
      <c r="BX10" s="16">
        <v>7.4522214044253798E-2</v>
      </c>
      <c r="BY10" s="16">
        <v>0.15276584759422401</v>
      </c>
      <c r="BZ10" s="16"/>
      <c r="CA10" s="16">
        <v>8.4206633549368498E-2</v>
      </c>
      <c r="CB10" s="16">
        <v>0.14178306419016601</v>
      </c>
    </row>
    <row r="11" spans="2:80" x14ac:dyDescent="0.35">
      <c r="B11" s="17" t="s">
        <v>443</v>
      </c>
      <c r="C11" s="16">
        <v>0.103433289973532</v>
      </c>
      <c r="D11" s="16">
        <v>0.11630313500728499</v>
      </c>
      <c r="E11" s="16">
        <v>9.2145160795068806E-2</v>
      </c>
      <c r="F11" s="16"/>
      <c r="G11" s="16">
        <v>9.8885418139725095E-2</v>
      </c>
      <c r="H11" s="16">
        <v>0.153258679934863</v>
      </c>
      <c r="I11" s="16">
        <v>9.1295183052642503E-2</v>
      </c>
      <c r="J11" s="16"/>
      <c r="K11" s="16">
        <v>7.3624048246539495E-2</v>
      </c>
      <c r="L11" s="16">
        <v>0.14477195160728301</v>
      </c>
      <c r="M11" s="16">
        <v>0.122495349022541</v>
      </c>
      <c r="N11" s="16">
        <v>8.6509917244443499E-2</v>
      </c>
      <c r="O11" s="16"/>
      <c r="P11" s="16">
        <v>5.2954631559094099E-2</v>
      </c>
      <c r="Q11" s="16">
        <v>6.6228619835975902E-2</v>
      </c>
      <c r="R11" s="16">
        <v>0.14942479296060299</v>
      </c>
      <c r="S11" s="16">
        <v>0.161018707331917</v>
      </c>
      <c r="T11" s="16">
        <v>6.3584933406520494E-2</v>
      </c>
      <c r="U11" s="16">
        <v>0.107074885788872</v>
      </c>
      <c r="V11" s="16">
        <v>0.124049458561316</v>
      </c>
      <c r="W11" s="16">
        <v>0</v>
      </c>
      <c r="X11" s="16">
        <v>8.8989634324574907E-2</v>
      </c>
      <c r="Y11" s="16">
        <v>0.18291574030753899</v>
      </c>
      <c r="Z11" s="16">
        <v>8.3293072946768201E-2</v>
      </c>
      <c r="AA11" s="16">
        <v>0</v>
      </c>
      <c r="AB11" s="16"/>
      <c r="AC11" s="16">
        <v>9.4697540890087306E-2</v>
      </c>
      <c r="AD11" s="16">
        <v>0.117184226023339</v>
      </c>
      <c r="AE11" s="16">
        <v>0.13289032228580799</v>
      </c>
      <c r="AF11" s="16">
        <v>4.2872529073601201E-2</v>
      </c>
      <c r="AG11" s="16"/>
      <c r="AH11" s="16">
        <v>9.4639290727382794E-2</v>
      </c>
      <c r="AI11" s="16">
        <v>0.16256556529956001</v>
      </c>
      <c r="AJ11" s="16">
        <v>6.0766620491326598E-2</v>
      </c>
      <c r="AK11" s="16">
        <v>0</v>
      </c>
      <c r="AL11" s="16"/>
      <c r="AM11" s="16">
        <v>0.12059860090695999</v>
      </c>
      <c r="AN11" s="16">
        <v>8.7563491817824302E-2</v>
      </c>
      <c r="AO11" s="16">
        <v>5.1595130821897997E-2</v>
      </c>
      <c r="AP11" s="16"/>
      <c r="AQ11" s="16">
        <v>0.120863445987117</v>
      </c>
      <c r="AR11" s="16">
        <v>7.7969259016712297E-2</v>
      </c>
      <c r="AS11" s="16">
        <v>0.119466734110174</v>
      </c>
      <c r="AT11" s="16">
        <v>0</v>
      </c>
      <c r="AU11" s="16">
        <v>3.7902547205314399E-2</v>
      </c>
      <c r="AV11" s="16"/>
      <c r="AW11" s="16">
        <v>0.101027857290389</v>
      </c>
      <c r="AX11" s="16">
        <v>9.8227801520600497E-2</v>
      </c>
      <c r="AY11" s="16">
        <v>9.8227801520600497E-2</v>
      </c>
      <c r="AZ11" s="16" t="s">
        <v>137</v>
      </c>
      <c r="BA11" s="16" t="s">
        <v>137</v>
      </c>
      <c r="BB11" s="16" t="s">
        <v>137</v>
      </c>
      <c r="BC11" s="16">
        <v>0</v>
      </c>
      <c r="BD11" s="16">
        <v>0</v>
      </c>
      <c r="BE11" s="16">
        <v>0</v>
      </c>
      <c r="BF11" s="16"/>
      <c r="BG11" s="16">
        <v>0.10602586696784699</v>
      </c>
      <c r="BH11" s="16">
        <v>0.151483206040918</v>
      </c>
      <c r="BI11" s="16">
        <v>0</v>
      </c>
      <c r="BJ11" s="16">
        <v>4.1103355999704799E-2</v>
      </c>
      <c r="BK11" s="16">
        <v>0.13134199006380501</v>
      </c>
      <c r="BL11" s="16">
        <v>0</v>
      </c>
      <c r="BM11" s="16"/>
      <c r="BN11" s="16">
        <v>8.7220765735497405E-2</v>
      </c>
      <c r="BO11" s="16">
        <v>9.5771650165583699E-2</v>
      </c>
      <c r="BP11" s="16">
        <v>0.17737462906590101</v>
      </c>
      <c r="BQ11" s="16">
        <v>0.10482857446737399</v>
      </c>
      <c r="BR11" s="16">
        <v>0.101222013452477</v>
      </c>
      <c r="BS11" s="16">
        <v>8.9186068830169399E-2</v>
      </c>
      <c r="BT11" s="16"/>
      <c r="BU11" s="16">
        <v>9.7560712688983794E-2</v>
      </c>
      <c r="BV11" s="16">
        <v>0.118413485305582</v>
      </c>
      <c r="BW11" s="16"/>
      <c r="BX11" s="16">
        <v>0.10016835056784799</v>
      </c>
      <c r="BY11" s="16">
        <v>0.107242828382452</v>
      </c>
      <c r="BZ11" s="16"/>
      <c r="CA11" s="16">
        <v>9.2447225773054795E-2</v>
      </c>
      <c r="CB11" s="16">
        <v>0.116671267057344</v>
      </c>
    </row>
    <row r="12" spans="2:80" ht="29" x14ac:dyDescent="0.35">
      <c r="B12" s="17" t="s">
        <v>444</v>
      </c>
      <c r="C12" s="16">
        <v>9.9071202179612294E-2</v>
      </c>
      <c r="D12" s="16">
        <v>7.1547308861359002E-2</v>
      </c>
      <c r="E12" s="16">
        <v>0.123212383557932</v>
      </c>
      <c r="F12" s="16"/>
      <c r="G12" s="16">
        <v>0.25637843981505398</v>
      </c>
      <c r="H12" s="16">
        <v>9.5717570545594294E-2</v>
      </c>
      <c r="I12" s="16">
        <v>9.6094120094222898E-2</v>
      </c>
      <c r="J12" s="16"/>
      <c r="K12" s="16">
        <v>8.5841374769169504E-2</v>
      </c>
      <c r="L12" s="16">
        <v>0.12024816826484901</v>
      </c>
      <c r="M12" s="16">
        <v>6.5809438901604803E-2</v>
      </c>
      <c r="N12" s="16">
        <v>0.114784122479983</v>
      </c>
      <c r="O12" s="16"/>
      <c r="P12" s="16">
        <v>0.104202135947915</v>
      </c>
      <c r="Q12" s="16">
        <v>0.116781472132254</v>
      </c>
      <c r="R12" s="16">
        <v>0.13556087249840401</v>
      </c>
      <c r="S12" s="16">
        <v>5.6050774970202701E-2</v>
      </c>
      <c r="T12" s="16">
        <v>3.4961637738386703E-2</v>
      </c>
      <c r="U12" s="16">
        <v>0.134255798513117</v>
      </c>
      <c r="V12" s="16">
        <v>0.102484597452476</v>
      </c>
      <c r="W12" s="16">
        <v>6.2440850001061199E-2</v>
      </c>
      <c r="X12" s="16">
        <v>7.6622057614460198E-2</v>
      </c>
      <c r="Y12" s="16">
        <v>0.13441947526310799</v>
      </c>
      <c r="Z12" s="16">
        <v>0.13031593625687801</v>
      </c>
      <c r="AA12" s="16">
        <v>0</v>
      </c>
      <c r="AB12" s="16"/>
      <c r="AC12" s="16">
        <v>0.11897947336541299</v>
      </c>
      <c r="AD12" s="16">
        <v>9.8089475724055797E-2</v>
      </c>
      <c r="AE12" s="16">
        <v>5.55032353905913E-2</v>
      </c>
      <c r="AF12" s="16">
        <v>9.86349487206339E-2</v>
      </c>
      <c r="AG12" s="16"/>
      <c r="AH12" s="16">
        <v>9.3157372917395606E-2</v>
      </c>
      <c r="AI12" s="16">
        <v>7.9507885320651506E-2</v>
      </c>
      <c r="AJ12" s="16">
        <v>9.8375524951355098E-2</v>
      </c>
      <c r="AK12" s="16">
        <v>0.47824920654031999</v>
      </c>
      <c r="AL12" s="16"/>
      <c r="AM12" s="16">
        <v>8.8186089692794595E-2</v>
      </c>
      <c r="AN12" s="16">
        <v>0.12685955504565</v>
      </c>
      <c r="AO12" s="16">
        <v>0</v>
      </c>
      <c r="AP12" s="16"/>
      <c r="AQ12" s="16">
        <v>7.6294742651909594E-2</v>
      </c>
      <c r="AR12" s="16">
        <v>0.18768734413499799</v>
      </c>
      <c r="AS12" s="16">
        <v>7.5666811115697202E-2</v>
      </c>
      <c r="AT12" s="16">
        <v>0.137661357564343</v>
      </c>
      <c r="AU12" s="16">
        <v>0.142128406865562</v>
      </c>
      <c r="AV12" s="16"/>
      <c r="AW12" s="16">
        <v>6.3519447737449594E-2</v>
      </c>
      <c r="AX12" s="16">
        <v>0.102874204754104</v>
      </c>
      <c r="AY12" s="16">
        <v>0.102874204754104</v>
      </c>
      <c r="AZ12" s="16" t="s">
        <v>137</v>
      </c>
      <c r="BA12" s="16" t="s">
        <v>137</v>
      </c>
      <c r="BB12" s="16" t="s">
        <v>137</v>
      </c>
      <c r="BC12" s="16">
        <v>0.354240095360148</v>
      </c>
      <c r="BD12" s="16">
        <v>0</v>
      </c>
      <c r="BE12" s="16">
        <v>0</v>
      </c>
      <c r="BF12" s="16"/>
      <c r="BG12" s="16">
        <v>8.5112785763755694E-2</v>
      </c>
      <c r="BH12" s="16">
        <v>0.21107009670104701</v>
      </c>
      <c r="BI12" s="16">
        <v>0.221358933677373</v>
      </c>
      <c r="BJ12" s="16">
        <v>7.7356169773982394E-2</v>
      </c>
      <c r="BK12" s="16">
        <v>0.186328810638588</v>
      </c>
      <c r="BL12" s="16">
        <v>0</v>
      </c>
      <c r="BM12" s="16"/>
      <c r="BN12" s="16">
        <v>0.16349837112354601</v>
      </c>
      <c r="BO12" s="16">
        <v>9.0214909887231895E-2</v>
      </c>
      <c r="BP12" s="16">
        <v>5.68328286748844E-2</v>
      </c>
      <c r="BQ12" s="16">
        <v>0.105125747348776</v>
      </c>
      <c r="BR12" s="16">
        <v>7.8537559866978898E-2</v>
      </c>
      <c r="BS12" s="16">
        <v>0.120520185141331</v>
      </c>
      <c r="BT12" s="16"/>
      <c r="BU12" s="16">
        <v>9.7267556274391404E-2</v>
      </c>
      <c r="BV12" s="16">
        <v>0.103672072744764</v>
      </c>
      <c r="BW12" s="16"/>
      <c r="BX12" s="16">
        <v>0.10702987515571399</v>
      </c>
      <c r="BY12" s="16">
        <v>8.9785005218740693E-2</v>
      </c>
      <c r="BZ12" s="16"/>
      <c r="CA12" s="16">
        <v>0.103369913410937</v>
      </c>
      <c r="CB12" s="16">
        <v>9.4590081737554399E-2</v>
      </c>
    </row>
    <row r="13" spans="2:80" ht="29" x14ac:dyDescent="0.35">
      <c r="B13" s="17" t="s">
        <v>445</v>
      </c>
      <c r="C13" s="16">
        <v>6.5465051244527797E-2</v>
      </c>
      <c r="D13" s="16">
        <v>8.8931089309482E-2</v>
      </c>
      <c r="E13" s="16">
        <v>4.4883010956611298E-2</v>
      </c>
      <c r="F13" s="16"/>
      <c r="G13" s="16">
        <v>0.13853359866043</v>
      </c>
      <c r="H13" s="16">
        <v>0.13195798119090399</v>
      </c>
      <c r="I13" s="16">
        <v>4.7354083289840802E-2</v>
      </c>
      <c r="J13" s="16"/>
      <c r="K13" s="16">
        <v>5.4960583002469802E-2</v>
      </c>
      <c r="L13" s="16">
        <v>7.7518067780592503E-2</v>
      </c>
      <c r="M13" s="16">
        <v>4.4414688256864801E-2</v>
      </c>
      <c r="N13" s="16">
        <v>8.1276419966565497E-2</v>
      </c>
      <c r="O13" s="16"/>
      <c r="P13" s="16">
        <v>7.6342359919411407E-2</v>
      </c>
      <c r="Q13" s="16">
        <v>7.9048181079824406E-2</v>
      </c>
      <c r="R13" s="16">
        <v>2.3304739120302499E-2</v>
      </c>
      <c r="S13" s="16">
        <v>7.1873231427559303E-2</v>
      </c>
      <c r="T13" s="16">
        <v>6.6754104441646894E-2</v>
      </c>
      <c r="U13" s="16">
        <v>5.2761554384010201E-2</v>
      </c>
      <c r="V13" s="16">
        <v>2.3387082675057499E-2</v>
      </c>
      <c r="W13" s="16">
        <v>6.2440850001061199E-2</v>
      </c>
      <c r="X13" s="16">
        <v>8.7393827286309803E-2</v>
      </c>
      <c r="Y13" s="16">
        <v>6.7712236034648696E-2</v>
      </c>
      <c r="Z13" s="16">
        <v>0.12873214788246801</v>
      </c>
      <c r="AA13" s="16">
        <v>0</v>
      </c>
      <c r="AB13" s="16"/>
      <c r="AC13" s="16">
        <v>9.6822730361366696E-2</v>
      </c>
      <c r="AD13" s="16">
        <v>5.8121463301517698E-2</v>
      </c>
      <c r="AE13" s="16">
        <v>6.95167286243282E-2</v>
      </c>
      <c r="AF13" s="16">
        <v>7.0877654164104603E-2</v>
      </c>
      <c r="AG13" s="16"/>
      <c r="AH13" s="16">
        <v>5.9253195586517801E-2</v>
      </c>
      <c r="AI13" s="16">
        <v>7.9167965079377497E-2</v>
      </c>
      <c r="AJ13" s="16">
        <v>5.9476032395855499E-2</v>
      </c>
      <c r="AK13" s="16">
        <v>0.103303358644289</v>
      </c>
      <c r="AL13" s="16"/>
      <c r="AM13" s="16">
        <v>6.2559543337668805E-2</v>
      </c>
      <c r="AN13" s="16">
        <v>7.3210649732432395E-2</v>
      </c>
      <c r="AO13" s="16">
        <v>4.3214565561778599E-2</v>
      </c>
      <c r="AP13" s="16"/>
      <c r="AQ13" s="16">
        <v>6.0246126384792702E-2</v>
      </c>
      <c r="AR13" s="16">
        <v>7.4266955497121798E-2</v>
      </c>
      <c r="AS13" s="16">
        <v>7.7853026481039603E-2</v>
      </c>
      <c r="AT13" s="16">
        <v>6.9517691832965606E-2</v>
      </c>
      <c r="AU13" s="16">
        <v>7.1096440149529205E-2</v>
      </c>
      <c r="AV13" s="16"/>
      <c r="AW13" s="16">
        <v>3.1582866482714397E-2</v>
      </c>
      <c r="AX13" s="16">
        <v>5.2538659560739498E-2</v>
      </c>
      <c r="AY13" s="16">
        <v>5.2538659560739498E-2</v>
      </c>
      <c r="AZ13" s="16" t="s">
        <v>137</v>
      </c>
      <c r="BA13" s="16" t="s">
        <v>137</v>
      </c>
      <c r="BB13" s="16" t="s">
        <v>137</v>
      </c>
      <c r="BC13" s="16">
        <v>0</v>
      </c>
      <c r="BD13" s="16">
        <v>0.18147913601801299</v>
      </c>
      <c r="BE13" s="16">
        <v>0</v>
      </c>
      <c r="BF13" s="16"/>
      <c r="BG13" s="16">
        <v>5.48918140436081E-2</v>
      </c>
      <c r="BH13" s="16">
        <v>0.20517678663091299</v>
      </c>
      <c r="BI13" s="16">
        <v>0</v>
      </c>
      <c r="BJ13" s="16">
        <v>7.5664217422533195E-2</v>
      </c>
      <c r="BK13" s="16">
        <v>0.109185922586058</v>
      </c>
      <c r="BL13" s="16">
        <v>0</v>
      </c>
      <c r="BM13" s="16"/>
      <c r="BN13" s="16">
        <v>6.6772091843242107E-2</v>
      </c>
      <c r="BO13" s="16">
        <v>4.06109808855563E-2</v>
      </c>
      <c r="BP13" s="16">
        <v>0.13826022538308699</v>
      </c>
      <c r="BQ13" s="16">
        <v>5.7252044282217002E-2</v>
      </c>
      <c r="BR13" s="16">
        <v>7.4433647204618203E-2</v>
      </c>
      <c r="BS13" s="16">
        <v>0.120471205694762</v>
      </c>
      <c r="BT13" s="16"/>
      <c r="BU13" s="16">
        <v>5.9209761706087098E-2</v>
      </c>
      <c r="BV13" s="16">
        <v>8.1421496703477994E-2</v>
      </c>
      <c r="BW13" s="16"/>
      <c r="BX13" s="16">
        <v>4.9386987035961297E-2</v>
      </c>
      <c r="BY13" s="16">
        <v>8.4224971577807603E-2</v>
      </c>
      <c r="BZ13" s="16"/>
      <c r="CA13" s="16">
        <v>5.9585518847622997E-2</v>
      </c>
      <c r="CB13" s="16">
        <v>7.2600386030527597E-2</v>
      </c>
    </row>
    <row r="14" spans="2:80" ht="43.5" x14ac:dyDescent="0.35">
      <c r="B14" s="17" t="s">
        <v>446</v>
      </c>
      <c r="C14" s="16">
        <v>5.92481008324467E-2</v>
      </c>
      <c r="D14" s="16">
        <v>6.3101731815441195E-2</v>
      </c>
      <c r="E14" s="16">
        <v>5.5868084660683499E-2</v>
      </c>
      <c r="F14" s="16"/>
      <c r="G14" s="16">
        <v>0.23741901680015501</v>
      </c>
      <c r="H14" s="16">
        <v>7.5839176051581497E-2</v>
      </c>
      <c r="I14" s="16">
        <v>5.0864048703634902E-2</v>
      </c>
      <c r="J14" s="16"/>
      <c r="K14" s="16">
        <v>5.2262342036338401E-2</v>
      </c>
      <c r="L14" s="16">
        <v>7.6898966954119699E-2</v>
      </c>
      <c r="M14" s="16">
        <v>1.5465383798091901E-2</v>
      </c>
      <c r="N14" s="16">
        <v>7.5052956275417901E-2</v>
      </c>
      <c r="O14" s="16"/>
      <c r="P14" s="16">
        <v>0.12848070879177101</v>
      </c>
      <c r="Q14" s="16">
        <v>9.8132139896016199E-2</v>
      </c>
      <c r="R14" s="16">
        <v>4.22127447897978E-2</v>
      </c>
      <c r="S14" s="16">
        <v>3.5943908082842903E-2</v>
      </c>
      <c r="T14" s="16">
        <v>9.8546571144907197E-2</v>
      </c>
      <c r="U14" s="16">
        <v>2.63807771920051E-2</v>
      </c>
      <c r="V14" s="16">
        <v>2.6619350582761599E-2</v>
      </c>
      <c r="W14" s="16">
        <v>6.2440850001061199E-2</v>
      </c>
      <c r="X14" s="16">
        <v>6.14183434832756E-2</v>
      </c>
      <c r="Y14" s="16">
        <v>2.2088669915069001E-2</v>
      </c>
      <c r="Z14" s="16">
        <v>4.1646536473384101E-2</v>
      </c>
      <c r="AA14" s="16">
        <v>0</v>
      </c>
      <c r="AB14" s="16"/>
      <c r="AC14" s="16">
        <v>3.0685899532365699E-2</v>
      </c>
      <c r="AD14" s="16">
        <v>6.0362110848655302E-2</v>
      </c>
      <c r="AE14" s="16">
        <v>6.89520937025178E-2</v>
      </c>
      <c r="AF14" s="16">
        <v>7.3049399897084796E-2</v>
      </c>
      <c r="AG14" s="16"/>
      <c r="AH14" s="16">
        <v>4.5819707828846902E-2</v>
      </c>
      <c r="AI14" s="16">
        <v>8.7204896576368901E-2</v>
      </c>
      <c r="AJ14" s="16">
        <v>6.5585462494681807E-2</v>
      </c>
      <c r="AK14" s="16">
        <v>0.15622652726583999</v>
      </c>
      <c r="AL14" s="16"/>
      <c r="AM14" s="16">
        <v>5.1418822425554199E-2</v>
      </c>
      <c r="AN14" s="16">
        <v>7.7681868900014397E-2</v>
      </c>
      <c r="AO14" s="16">
        <v>0</v>
      </c>
      <c r="AP14" s="16"/>
      <c r="AQ14" s="16">
        <v>4.9076907752800901E-2</v>
      </c>
      <c r="AR14" s="16">
        <v>8.4351070094635994E-2</v>
      </c>
      <c r="AS14" s="16">
        <v>0.107644754294054</v>
      </c>
      <c r="AT14" s="16">
        <v>6.9517691832965606E-2</v>
      </c>
      <c r="AU14" s="16">
        <v>3.31294195107186E-2</v>
      </c>
      <c r="AV14" s="16"/>
      <c r="AW14" s="16">
        <v>6.18991856752776E-2</v>
      </c>
      <c r="AX14" s="16">
        <v>5.8309876037091299E-2</v>
      </c>
      <c r="AY14" s="16">
        <v>5.8309876037091299E-2</v>
      </c>
      <c r="AZ14" s="16" t="s">
        <v>137</v>
      </c>
      <c r="BA14" s="16" t="s">
        <v>137</v>
      </c>
      <c r="BB14" s="16" t="s">
        <v>137</v>
      </c>
      <c r="BC14" s="16">
        <v>0</v>
      </c>
      <c r="BD14" s="16">
        <v>0</v>
      </c>
      <c r="BE14" s="16">
        <v>0</v>
      </c>
      <c r="BF14" s="16"/>
      <c r="BG14" s="16">
        <v>5.7157534710282502E-2</v>
      </c>
      <c r="BH14" s="16">
        <v>0.127089040365545</v>
      </c>
      <c r="BI14" s="16">
        <v>0</v>
      </c>
      <c r="BJ14" s="16">
        <v>4.0152315502770403E-2</v>
      </c>
      <c r="BK14" s="16">
        <v>7.2738317363821497E-2</v>
      </c>
      <c r="BL14" s="16">
        <v>0</v>
      </c>
      <c r="BM14" s="16"/>
      <c r="BN14" s="16">
        <v>4.9397578638628301E-2</v>
      </c>
      <c r="BO14" s="16">
        <v>7.3329695633083503E-2</v>
      </c>
      <c r="BP14" s="16">
        <v>2.84164143374422E-2</v>
      </c>
      <c r="BQ14" s="16">
        <v>3.3492807524055597E-2</v>
      </c>
      <c r="BR14" s="16">
        <v>6.2639042733159497E-2</v>
      </c>
      <c r="BS14" s="16">
        <v>0.120471205694762</v>
      </c>
      <c r="BT14" s="16"/>
      <c r="BU14" s="16">
        <v>5.0714995869177097E-2</v>
      </c>
      <c r="BV14" s="16">
        <v>8.1014962798655596E-2</v>
      </c>
      <c r="BW14" s="16"/>
      <c r="BX14" s="16">
        <v>4.5162995703838103E-2</v>
      </c>
      <c r="BY14" s="16">
        <v>7.5682632170975594E-2</v>
      </c>
      <c r="BZ14" s="16"/>
      <c r="CA14" s="16">
        <v>5.3124392956111502E-2</v>
      </c>
      <c r="CB14" s="16">
        <v>6.6635020471719195E-2</v>
      </c>
    </row>
    <row r="15" spans="2:80" ht="29" x14ac:dyDescent="0.35">
      <c r="B15" s="17" t="s">
        <v>447</v>
      </c>
      <c r="C15" s="16">
        <v>5.5862707246481798E-2</v>
      </c>
      <c r="D15" s="16">
        <v>5.5084715544590802E-2</v>
      </c>
      <c r="E15" s="16">
        <v>5.6545083048807801E-2</v>
      </c>
      <c r="F15" s="16"/>
      <c r="G15" s="16">
        <v>0.21017771783146699</v>
      </c>
      <c r="H15" s="16">
        <v>7.7193910531199394E-2</v>
      </c>
      <c r="I15" s="16">
        <v>4.6889942088981798E-2</v>
      </c>
      <c r="J15" s="16"/>
      <c r="K15" s="16">
        <v>1.8944602770775899E-2</v>
      </c>
      <c r="L15" s="16">
        <v>6.8060556520985693E-2</v>
      </c>
      <c r="M15" s="16">
        <v>0.121094232931075</v>
      </c>
      <c r="N15" s="16">
        <v>6.4056060437416906E-2</v>
      </c>
      <c r="O15" s="16"/>
      <c r="P15" s="16">
        <v>0.107453620169896</v>
      </c>
      <c r="Q15" s="16">
        <v>3.14688934800866E-2</v>
      </c>
      <c r="R15" s="16">
        <v>6.8424997896711498E-2</v>
      </c>
      <c r="S15" s="16">
        <v>1.8225013565009301E-2</v>
      </c>
      <c r="T15" s="16">
        <v>6.16312769827611E-2</v>
      </c>
      <c r="U15" s="16">
        <v>5.1522817724817697E-2</v>
      </c>
      <c r="V15" s="16">
        <v>2.3387082675057499E-2</v>
      </c>
      <c r="W15" s="16">
        <v>0</v>
      </c>
      <c r="X15" s="16">
        <v>5.89046542590222E-2</v>
      </c>
      <c r="Y15" s="16">
        <v>2.5141487570111299E-2</v>
      </c>
      <c r="Z15" s="16">
        <v>0.166227229285169</v>
      </c>
      <c r="AA15" s="16">
        <v>0.15663281077229299</v>
      </c>
      <c r="AB15" s="16"/>
      <c r="AC15" s="16">
        <v>8.6692308037091298E-2</v>
      </c>
      <c r="AD15" s="16">
        <v>5.9780113803152603E-2</v>
      </c>
      <c r="AE15" s="16">
        <v>1.34471696065606E-2</v>
      </c>
      <c r="AF15" s="16">
        <v>5.0232540921366697E-2</v>
      </c>
      <c r="AG15" s="16"/>
      <c r="AH15" s="16">
        <v>5.8459219141204E-2</v>
      </c>
      <c r="AI15" s="16">
        <v>5.0212924954344602E-2</v>
      </c>
      <c r="AJ15" s="16">
        <v>4.2726650133874701E-2</v>
      </c>
      <c r="AK15" s="16">
        <v>0</v>
      </c>
      <c r="AL15" s="16"/>
      <c r="AM15" s="16">
        <v>7.5268931898526403E-2</v>
      </c>
      <c r="AN15" s="16">
        <v>3.1672434696408701E-2</v>
      </c>
      <c r="AO15" s="16">
        <v>4.3214565561778599E-2</v>
      </c>
      <c r="AP15" s="16"/>
      <c r="AQ15" s="16">
        <v>6.2825731252824105E-2</v>
      </c>
      <c r="AR15" s="16">
        <v>2.6073127156558001E-2</v>
      </c>
      <c r="AS15" s="16">
        <v>4.9443917556970501E-2</v>
      </c>
      <c r="AT15" s="16">
        <v>0</v>
      </c>
      <c r="AU15" s="16">
        <v>7.5805094410628701E-2</v>
      </c>
      <c r="AV15" s="16"/>
      <c r="AW15" s="16">
        <v>5.4456244574767297E-2</v>
      </c>
      <c r="AX15" s="16">
        <v>5.0286289801325101E-2</v>
      </c>
      <c r="AY15" s="16">
        <v>5.0286289801325101E-2</v>
      </c>
      <c r="AZ15" s="16" t="s">
        <v>137</v>
      </c>
      <c r="BA15" s="16" t="s">
        <v>137</v>
      </c>
      <c r="BB15" s="16" t="s">
        <v>137</v>
      </c>
      <c r="BC15" s="16">
        <v>0.16146335441804499</v>
      </c>
      <c r="BD15" s="16">
        <v>0.28651945163768</v>
      </c>
      <c r="BE15" s="16">
        <v>0</v>
      </c>
      <c r="BF15" s="16"/>
      <c r="BG15" s="16">
        <v>4.6245847143901599E-2</v>
      </c>
      <c r="BH15" s="16">
        <v>7.8773274271143501E-2</v>
      </c>
      <c r="BI15" s="16">
        <v>0.143508355765081</v>
      </c>
      <c r="BJ15" s="16">
        <v>7.5664217422533195E-2</v>
      </c>
      <c r="BK15" s="16">
        <v>0.13106440184336199</v>
      </c>
      <c r="BL15" s="16">
        <v>0</v>
      </c>
      <c r="BM15" s="16"/>
      <c r="BN15" s="16">
        <v>7.1327572373413403E-2</v>
      </c>
      <c r="BO15" s="16">
        <v>6.4580735406044198E-2</v>
      </c>
      <c r="BP15" s="16">
        <v>8.9994881331586701E-2</v>
      </c>
      <c r="BQ15" s="16">
        <v>3.0754496972713999E-2</v>
      </c>
      <c r="BR15" s="16">
        <v>6.3169785813317003E-2</v>
      </c>
      <c r="BS15" s="16">
        <v>2.9698336189134599E-2</v>
      </c>
      <c r="BT15" s="16"/>
      <c r="BU15" s="16">
        <v>5.4001832399511299E-2</v>
      </c>
      <c r="BV15" s="16">
        <v>6.0609561539819501E-2</v>
      </c>
      <c r="BW15" s="16"/>
      <c r="BX15" s="16">
        <v>5.6882521807650799E-2</v>
      </c>
      <c r="BY15" s="16">
        <v>5.4672785395563001E-2</v>
      </c>
      <c r="BZ15" s="16"/>
      <c r="CA15" s="16">
        <v>9.3612862785244E-2</v>
      </c>
      <c r="CB15" s="16">
        <v>1.24339597191606E-2</v>
      </c>
    </row>
    <row r="16" spans="2:80" ht="43.5" x14ac:dyDescent="0.35">
      <c r="B16" s="17" t="s">
        <v>448</v>
      </c>
      <c r="C16" s="16">
        <v>2.84229281231731E-2</v>
      </c>
      <c r="D16" s="16">
        <v>3.5485094648796602E-2</v>
      </c>
      <c r="E16" s="16">
        <v>2.2228708393876698E-2</v>
      </c>
      <c r="F16" s="16"/>
      <c r="G16" s="16">
        <v>0</v>
      </c>
      <c r="H16" s="16">
        <v>5.3431991318884098E-2</v>
      </c>
      <c r="I16" s="16">
        <v>2.29620988772005E-2</v>
      </c>
      <c r="J16" s="16"/>
      <c r="K16" s="16">
        <v>3.1606157996096999E-2</v>
      </c>
      <c r="L16" s="16">
        <v>2.9490303213104099E-2</v>
      </c>
      <c r="M16" s="16">
        <v>0</v>
      </c>
      <c r="N16" s="16">
        <v>3.9619328844400101E-2</v>
      </c>
      <c r="O16" s="16"/>
      <c r="P16" s="16">
        <v>5.2032781593040103E-2</v>
      </c>
      <c r="Q16" s="16">
        <v>1.6005308456245201E-2</v>
      </c>
      <c r="R16" s="16">
        <v>0</v>
      </c>
      <c r="S16" s="16">
        <v>1.9469129926392999E-2</v>
      </c>
      <c r="T16" s="16">
        <v>3.1792466703260198E-2</v>
      </c>
      <c r="U16" s="16">
        <v>2.9010494342969501E-2</v>
      </c>
      <c r="V16" s="16">
        <v>4.8305403488403099E-2</v>
      </c>
      <c r="W16" s="16">
        <v>0</v>
      </c>
      <c r="X16" s="16">
        <v>4.2778734885529399E-2</v>
      </c>
      <c r="Y16" s="16">
        <v>2.2088669915069001E-2</v>
      </c>
      <c r="Z16" s="16">
        <v>4.2871408239425701E-2</v>
      </c>
      <c r="AA16" s="16">
        <v>0</v>
      </c>
      <c r="AB16" s="16"/>
      <c r="AC16" s="16">
        <v>5.1775740886033698E-2</v>
      </c>
      <c r="AD16" s="16">
        <v>9.0925030860296192E-3</v>
      </c>
      <c r="AE16" s="16">
        <v>5.6845574814394902E-2</v>
      </c>
      <c r="AF16" s="16">
        <v>3.1716851309273097E-2</v>
      </c>
      <c r="AG16" s="16"/>
      <c r="AH16" s="16">
        <v>2.1960343719212901E-2</v>
      </c>
      <c r="AI16" s="16">
        <v>2.7024231542750798E-2</v>
      </c>
      <c r="AJ16" s="16">
        <v>5.9656165928665801E-2</v>
      </c>
      <c r="AK16" s="16">
        <v>0</v>
      </c>
      <c r="AL16" s="16"/>
      <c r="AM16" s="16">
        <v>2.9299729118105799E-2</v>
      </c>
      <c r="AN16" s="16">
        <v>2.6174233522200399E-2</v>
      </c>
      <c r="AO16" s="16">
        <v>4.3214565561778599E-2</v>
      </c>
      <c r="AP16" s="16"/>
      <c r="AQ16" s="16">
        <v>2.3371322599180299E-2</v>
      </c>
      <c r="AR16" s="16">
        <v>5.4363501229563398E-2</v>
      </c>
      <c r="AS16" s="16">
        <v>2.8089146144686099E-2</v>
      </c>
      <c r="AT16" s="16">
        <v>0</v>
      </c>
      <c r="AU16" s="16">
        <v>6.6323312454933406E-2</v>
      </c>
      <c r="AV16" s="16"/>
      <c r="AW16" s="16">
        <v>0</v>
      </c>
      <c r="AX16" s="16">
        <v>2.7885728970894301E-2</v>
      </c>
      <c r="AY16" s="16">
        <v>2.7885728970894301E-2</v>
      </c>
      <c r="AZ16" s="16" t="s">
        <v>137</v>
      </c>
      <c r="BA16" s="16" t="s">
        <v>137</v>
      </c>
      <c r="BB16" s="16" t="s">
        <v>137</v>
      </c>
      <c r="BC16" s="16">
        <v>0</v>
      </c>
      <c r="BD16" s="16">
        <v>8.82374914733495E-2</v>
      </c>
      <c r="BE16" s="16">
        <v>0</v>
      </c>
      <c r="BF16" s="16"/>
      <c r="BG16" s="16">
        <v>3.0296652597905899E-2</v>
      </c>
      <c r="BH16" s="16">
        <v>3.7106044850613903E-2</v>
      </c>
      <c r="BI16" s="16">
        <v>0</v>
      </c>
      <c r="BJ16" s="16">
        <v>3.4560861422828403E-2</v>
      </c>
      <c r="BK16" s="16">
        <v>0</v>
      </c>
      <c r="BL16" s="16">
        <v>0</v>
      </c>
      <c r="BM16" s="16"/>
      <c r="BN16" s="16">
        <v>1.97592423693051E-2</v>
      </c>
      <c r="BO16" s="16">
        <v>4.07778944220566E-2</v>
      </c>
      <c r="BP16" s="16">
        <v>0</v>
      </c>
      <c r="BQ16" s="16">
        <v>3.3086914624880399E-2</v>
      </c>
      <c r="BR16" s="16">
        <v>2.5019233525562599E-2</v>
      </c>
      <c r="BS16" s="16">
        <v>0</v>
      </c>
      <c r="BT16" s="16"/>
      <c r="BU16" s="16">
        <v>3.4142474246307397E-2</v>
      </c>
      <c r="BV16" s="16">
        <v>1.3833095757636801E-2</v>
      </c>
      <c r="BW16" s="16"/>
      <c r="BX16" s="16">
        <v>2.95010725265261E-2</v>
      </c>
      <c r="BY16" s="16">
        <v>2.71649468853635E-2</v>
      </c>
      <c r="BZ16" s="16"/>
      <c r="CA16" s="16">
        <v>2.92890970599184E-2</v>
      </c>
      <c r="CB16" s="16">
        <v>2.7562369325935102E-2</v>
      </c>
    </row>
    <row r="17" spans="2:80" x14ac:dyDescent="0.35">
      <c r="B17" s="17" t="s">
        <v>449</v>
      </c>
      <c r="C17" s="16">
        <v>2.6767395602444E-2</v>
      </c>
      <c r="D17" s="16">
        <v>2.4509626948093201E-2</v>
      </c>
      <c r="E17" s="16">
        <v>2.8747682401434799E-2</v>
      </c>
      <c r="F17" s="16"/>
      <c r="G17" s="16">
        <v>0.23741901680015501</v>
      </c>
      <c r="H17" s="16">
        <v>4.4754854817254101E-2</v>
      </c>
      <c r="I17" s="16">
        <v>1.72551615262155E-2</v>
      </c>
      <c r="J17" s="16"/>
      <c r="K17" s="16">
        <v>1.5266863860382399E-2</v>
      </c>
      <c r="L17" s="16">
        <v>2.23274386272488E-2</v>
      </c>
      <c r="M17" s="16">
        <v>1.5605572684554699E-2</v>
      </c>
      <c r="N17" s="16">
        <v>6.1585782415845898E-2</v>
      </c>
      <c r="O17" s="16"/>
      <c r="P17" s="16">
        <v>7.6342359919411407E-2</v>
      </c>
      <c r="Q17" s="16">
        <v>1.6476042689988101E-2</v>
      </c>
      <c r="R17" s="16">
        <v>4.2878580556236903E-2</v>
      </c>
      <c r="S17" s="16">
        <v>0</v>
      </c>
      <c r="T17" s="16">
        <v>3.1792466703260198E-2</v>
      </c>
      <c r="U17" s="16">
        <v>0</v>
      </c>
      <c r="V17" s="16">
        <v>2.3387082675057499E-2</v>
      </c>
      <c r="W17" s="16">
        <v>0</v>
      </c>
      <c r="X17" s="16">
        <v>1.6241583839041701E-2</v>
      </c>
      <c r="Y17" s="16">
        <v>4.41773398301381E-2</v>
      </c>
      <c r="Z17" s="16">
        <v>4.1646536473384101E-2</v>
      </c>
      <c r="AA17" s="16">
        <v>0</v>
      </c>
      <c r="AB17" s="16"/>
      <c r="AC17" s="16">
        <v>2.1074326230166598E-2</v>
      </c>
      <c r="AD17" s="16">
        <v>2.9935323726708301E-2</v>
      </c>
      <c r="AE17" s="16">
        <v>3.03276699740926E-2</v>
      </c>
      <c r="AF17" s="16">
        <v>0</v>
      </c>
      <c r="AG17" s="16"/>
      <c r="AH17" s="16">
        <v>2.4613728937800301E-2</v>
      </c>
      <c r="AI17" s="16">
        <v>2.6499071768828798E-2</v>
      </c>
      <c r="AJ17" s="16">
        <v>2.38654957720719E-2</v>
      </c>
      <c r="AK17" s="16">
        <v>0.15622652726583999</v>
      </c>
      <c r="AL17" s="16"/>
      <c r="AM17" s="16">
        <v>1.9043211729621298E-2</v>
      </c>
      <c r="AN17" s="16">
        <v>4.0855531159061702E-2</v>
      </c>
      <c r="AO17" s="16">
        <v>0</v>
      </c>
      <c r="AP17" s="16"/>
      <c r="AQ17" s="16">
        <v>1.3950725488492299E-2</v>
      </c>
      <c r="AR17" s="16">
        <v>5.9845360537644103E-2</v>
      </c>
      <c r="AS17" s="16">
        <v>5.6214164147873398E-2</v>
      </c>
      <c r="AT17" s="16">
        <v>0</v>
      </c>
      <c r="AU17" s="16">
        <v>7.1096440149529205E-2</v>
      </c>
      <c r="AV17" s="16"/>
      <c r="AW17" s="16">
        <v>4.6977318599880899E-2</v>
      </c>
      <c r="AX17" s="16">
        <v>1.37673831069451E-2</v>
      </c>
      <c r="AY17" s="16">
        <v>1.37673831069451E-2</v>
      </c>
      <c r="AZ17" s="16" t="s">
        <v>137</v>
      </c>
      <c r="BA17" s="16" t="s">
        <v>137</v>
      </c>
      <c r="BB17" s="16" t="s">
        <v>137</v>
      </c>
      <c r="BC17" s="16">
        <v>0</v>
      </c>
      <c r="BD17" s="16">
        <v>0</v>
      </c>
      <c r="BE17" s="16">
        <v>0</v>
      </c>
      <c r="BF17" s="16"/>
      <c r="BG17" s="16">
        <v>2.2059379677968002E-2</v>
      </c>
      <c r="BH17" s="16">
        <v>0.125429899239518</v>
      </c>
      <c r="BI17" s="16">
        <v>0</v>
      </c>
      <c r="BJ17" s="16">
        <v>4.1103355999704799E-2</v>
      </c>
      <c r="BK17" s="16">
        <v>0</v>
      </c>
      <c r="BL17" s="16">
        <v>0</v>
      </c>
      <c r="BM17" s="16"/>
      <c r="BN17" s="16">
        <v>7.2631439668340805E-2</v>
      </c>
      <c r="BO17" s="16">
        <v>3.9529449750480602E-2</v>
      </c>
      <c r="BP17" s="16">
        <v>0</v>
      </c>
      <c r="BQ17" s="16">
        <v>7.4635347127846802E-3</v>
      </c>
      <c r="BR17" s="16">
        <v>2.4916580789768199E-2</v>
      </c>
      <c r="BS17" s="16">
        <v>0</v>
      </c>
      <c r="BT17" s="16"/>
      <c r="BU17" s="16">
        <v>2.0788411727244702E-2</v>
      </c>
      <c r="BV17" s="16">
        <v>4.2019020570125597E-2</v>
      </c>
      <c r="BW17" s="16"/>
      <c r="BX17" s="16">
        <v>1.52622890098828E-2</v>
      </c>
      <c r="BY17" s="16">
        <v>4.0191579030405503E-2</v>
      </c>
      <c r="BZ17" s="16"/>
      <c r="CA17" s="16">
        <v>2.8197571622389998E-2</v>
      </c>
      <c r="CB17" s="16">
        <v>2.5245519637011E-2</v>
      </c>
    </row>
    <row r="18" spans="2:80" ht="43.5" x14ac:dyDescent="0.35">
      <c r="B18" s="17" t="s">
        <v>450</v>
      </c>
      <c r="C18" s="16">
        <v>2.1988341865296201E-2</v>
      </c>
      <c r="D18" s="16">
        <v>8.2903608580624007E-3</v>
      </c>
      <c r="E18" s="16">
        <v>3.4002828340329201E-2</v>
      </c>
      <c r="F18" s="16"/>
      <c r="G18" s="16">
        <v>0</v>
      </c>
      <c r="H18" s="16">
        <v>3.0376632778202201E-2</v>
      </c>
      <c r="I18" s="16">
        <v>2.0457711051120799E-2</v>
      </c>
      <c r="J18" s="16"/>
      <c r="K18" s="16">
        <v>1.35280200071464E-2</v>
      </c>
      <c r="L18" s="16">
        <v>1.53316687590254E-2</v>
      </c>
      <c r="M18" s="16">
        <v>0</v>
      </c>
      <c r="N18" s="16">
        <v>6.1390862814692602E-2</v>
      </c>
      <c r="O18" s="16"/>
      <c r="P18" s="16">
        <v>2.77542087491843E-2</v>
      </c>
      <c r="Q18" s="16">
        <v>3.3606075372547402E-2</v>
      </c>
      <c r="R18" s="16">
        <v>0</v>
      </c>
      <c r="S18" s="16">
        <v>1.9469129926392999E-2</v>
      </c>
      <c r="T18" s="16">
        <v>3.4961637738386703E-2</v>
      </c>
      <c r="U18" s="16">
        <v>0</v>
      </c>
      <c r="V18" s="16">
        <v>5.0006433257819102E-2</v>
      </c>
      <c r="W18" s="16">
        <v>0</v>
      </c>
      <c r="X18" s="16">
        <v>1.4207664138411199E-2</v>
      </c>
      <c r="Y18" s="16">
        <v>4.6511844288913598E-2</v>
      </c>
      <c r="Z18" s="16">
        <v>0</v>
      </c>
      <c r="AA18" s="16">
        <v>0</v>
      </c>
      <c r="AB18" s="16"/>
      <c r="AC18" s="16">
        <v>3.08585204468542E-2</v>
      </c>
      <c r="AD18" s="16">
        <v>1.40956113349329E-2</v>
      </c>
      <c r="AE18" s="16">
        <v>4.0766878824101502E-2</v>
      </c>
      <c r="AF18" s="16">
        <v>3.1716851309273097E-2</v>
      </c>
      <c r="AG18" s="16"/>
      <c r="AH18" s="16">
        <v>2.5275109646522801E-2</v>
      </c>
      <c r="AI18" s="16">
        <v>2.0579853135882401E-2</v>
      </c>
      <c r="AJ18" s="16">
        <v>1.80399703574519E-2</v>
      </c>
      <c r="AK18" s="16">
        <v>0</v>
      </c>
      <c r="AL18" s="16"/>
      <c r="AM18" s="16">
        <v>2.16136075815767E-2</v>
      </c>
      <c r="AN18" s="16">
        <v>2.0629115264396099E-2</v>
      </c>
      <c r="AO18" s="16">
        <v>4.3214565561778599E-2</v>
      </c>
      <c r="AP18" s="16"/>
      <c r="AQ18" s="16">
        <v>2.4078416485429899E-2</v>
      </c>
      <c r="AR18" s="16">
        <v>2.5302428632959301E-2</v>
      </c>
      <c r="AS18" s="16">
        <v>0</v>
      </c>
      <c r="AT18" s="16">
        <v>0</v>
      </c>
      <c r="AU18" s="16">
        <v>3.3193892944214799E-2</v>
      </c>
      <c r="AV18" s="16"/>
      <c r="AW18" s="16">
        <v>3.2139665587724499E-2</v>
      </c>
      <c r="AX18" s="16">
        <v>2.31848830611491E-2</v>
      </c>
      <c r="AY18" s="16">
        <v>2.31848830611491E-2</v>
      </c>
      <c r="AZ18" s="16" t="s">
        <v>137</v>
      </c>
      <c r="BA18" s="16" t="s">
        <v>137</v>
      </c>
      <c r="BB18" s="16" t="s">
        <v>137</v>
      </c>
      <c r="BC18" s="16">
        <v>0</v>
      </c>
      <c r="BD18" s="16">
        <v>8.82374914733495E-2</v>
      </c>
      <c r="BE18" s="16">
        <v>0</v>
      </c>
      <c r="BF18" s="16"/>
      <c r="BG18" s="16">
        <v>1.96669305241245E-2</v>
      </c>
      <c r="BH18" s="16">
        <v>3.7106044850613903E-2</v>
      </c>
      <c r="BI18" s="16">
        <v>0</v>
      </c>
      <c r="BJ18" s="16">
        <v>7.4713176925598895E-2</v>
      </c>
      <c r="BK18" s="16">
        <v>0</v>
      </c>
      <c r="BL18" s="16">
        <v>0</v>
      </c>
      <c r="BM18" s="16"/>
      <c r="BN18" s="16">
        <v>1.97592423693051E-2</v>
      </c>
      <c r="BO18" s="16">
        <v>2.73772065986858E-2</v>
      </c>
      <c r="BP18" s="16">
        <v>0</v>
      </c>
      <c r="BQ18" s="16">
        <v>7.4717100990529303E-3</v>
      </c>
      <c r="BR18" s="16">
        <v>3.93019085331641E-2</v>
      </c>
      <c r="BS18" s="16">
        <v>3.26048959737835E-2</v>
      </c>
      <c r="BT18" s="16"/>
      <c r="BU18" s="16">
        <v>2.43153007737749E-2</v>
      </c>
      <c r="BV18" s="16">
        <v>1.60525666017877E-2</v>
      </c>
      <c r="BW18" s="16"/>
      <c r="BX18" s="16">
        <v>2.4916504746123998E-2</v>
      </c>
      <c r="BY18" s="16">
        <v>1.85717550390085E-2</v>
      </c>
      <c r="BZ18" s="16"/>
      <c r="CA18" s="16">
        <v>9.1407354312878792E-3</v>
      </c>
      <c r="CB18" s="16">
        <v>3.6973858732278798E-2</v>
      </c>
    </row>
    <row r="19" spans="2:80" ht="43.5" x14ac:dyDescent="0.35">
      <c r="B19" s="17" t="s">
        <v>451</v>
      </c>
      <c r="C19" s="16">
        <v>2.1888492639610201E-2</v>
      </c>
      <c r="D19" s="16">
        <v>2.6143427657875501E-2</v>
      </c>
      <c r="E19" s="16">
        <v>1.81564930695935E-2</v>
      </c>
      <c r="F19" s="16"/>
      <c r="G19" s="16">
        <v>0</v>
      </c>
      <c r="H19" s="16">
        <v>4.7107355686184502E-2</v>
      </c>
      <c r="I19" s="16">
        <v>1.6218180315318801E-2</v>
      </c>
      <c r="J19" s="16"/>
      <c r="K19" s="16">
        <v>7.15451559988856E-3</v>
      </c>
      <c r="L19" s="16">
        <v>2.1651909292319801E-2</v>
      </c>
      <c r="M19" s="16">
        <v>1.9945639377484399E-2</v>
      </c>
      <c r="N19" s="16">
        <v>5.0520607067357302E-2</v>
      </c>
      <c r="O19" s="16"/>
      <c r="P19" s="16">
        <v>2.4384140123174899E-2</v>
      </c>
      <c r="Q19" s="16">
        <v>3.4076809606290302E-2</v>
      </c>
      <c r="R19" s="16">
        <v>4.5120258776409003E-2</v>
      </c>
      <c r="S19" s="16">
        <v>0</v>
      </c>
      <c r="T19" s="16">
        <v>3.1792466703260198E-2</v>
      </c>
      <c r="U19" s="16">
        <v>0</v>
      </c>
      <c r="V19" s="16">
        <v>0</v>
      </c>
      <c r="W19" s="16">
        <v>0</v>
      </c>
      <c r="X19" s="16">
        <v>1.4207664138411199E-2</v>
      </c>
      <c r="Y19" s="16">
        <v>0</v>
      </c>
      <c r="Z19" s="16">
        <v>8.2934156338400802E-2</v>
      </c>
      <c r="AA19" s="16">
        <v>0.15663281077229299</v>
      </c>
      <c r="AB19" s="16"/>
      <c r="AC19" s="16">
        <v>6.3400529546447607E-2</v>
      </c>
      <c r="AD19" s="16">
        <v>1.0344014146621601E-2</v>
      </c>
      <c r="AE19" s="16">
        <v>1.4222043231660699E-2</v>
      </c>
      <c r="AF19" s="16">
        <v>0</v>
      </c>
      <c r="AG19" s="16"/>
      <c r="AH19" s="16">
        <v>2.22085161170976E-2</v>
      </c>
      <c r="AI19" s="16">
        <v>8.0846377538036692E-3</v>
      </c>
      <c r="AJ19" s="16">
        <v>2.3969266923467899E-2</v>
      </c>
      <c r="AK19" s="16">
        <v>0</v>
      </c>
      <c r="AL19" s="16"/>
      <c r="AM19" s="16">
        <v>2.3808716245384502E-2</v>
      </c>
      <c r="AN19" s="16">
        <v>1.7359213656050299E-2</v>
      </c>
      <c r="AO19" s="16">
        <v>4.3214565561778599E-2</v>
      </c>
      <c r="AP19" s="16"/>
      <c r="AQ19" s="16">
        <v>2.2810489594094201E-2</v>
      </c>
      <c r="AR19" s="16">
        <v>2.9242959469013799E-2</v>
      </c>
      <c r="AS19" s="16">
        <v>0</v>
      </c>
      <c r="AT19" s="16">
        <v>0</v>
      </c>
      <c r="AU19" s="16">
        <v>3.7902547205314399E-2</v>
      </c>
      <c r="AV19" s="16"/>
      <c r="AW19" s="16">
        <v>1.6284218702427002E-2</v>
      </c>
      <c r="AX19" s="16">
        <v>1.6791536153535801E-2</v>
      </c>
      <c r="AY19" s="16">
        <v>1.6791536153535801E-2</v>
      </c>
      <c r="AZ19" s="16" t="s">
        <v>137</v>
      </c>
      <c r="BA19" s="16" t="s">
        <v>137</v>
      </c>
      <c r="BB19" s="16" t="s">
        <v>137</v>
      </c>
      <c r="BC19" s="16">
        <v>0</v>
      </c>
      <c r="BD19" s="16">
        <v>0.18147913601801299</v>
      </c>
      <c r="BE19" s="16">
        <v>0</v>
      </c>
      <c r="BF19" s="16"/>
      <c r="BG19" s="16">
        <v>1.6747017924435802E-2</v>
      </c>
      <c r="BH19" s="16">
        <v>4.13893099849146E-2</v>
      </c>
      <c r="BI19" s="16">
        <v>0</v>
      </c>
      <c r="BJ19" s="16">
        <v>7.5664217422533195E-2</v>
      </c>
      <c r="BK19" s="16">
        <v>3.6447605222236203E-2</v>
      </c>
      <c r="BL19" s="16">
        <v>0</v>
      </c>
      <c r="BM19" s="16"/>
      <c r="BN19" s="16">
        <v>7.5373738242698204E-2</v>
      </c>
      <c r="BO19" s="16">
        <v>1.19847623082828E-2</v>
      </c>
      <c r="BP19" s="16">
        <v>0</v>
      </c>
      <c r="BQ19" s="16">
        <v>1.5790000035328499E-2</v>
      </c>
      <c r="BR19" s="16">
        <v>2.50219685066751E-2</v>
      </c>
      <c r="BS19" s="16">
        <v>3.1409659694051899E-2</v>
      </c>
      <c r="BT19" s="16"/>
      <c r="BU19" s="16">
        <v>2.4475091228659401E-2</v>
      </c>
      <c r="BV19" s="16">
        <v>1.5290409680104E-2</v>
      </c>
      <c r="BW19" s="16"/>
      <c r="BX19" s="16">
        <v>1.56106714521564E-2</v>
      </c>
      <c r="BY19" s="16">
        <v>2.9213468072937399E-2</v>
      </c>
      <c r="BZ19" s="16"/>
      <c r="CA19" s="16">
        <v>3.6799772011086002E-2</v>
      </c>
      <c r="CB19" s="16">
        <v>4.7332868148987897E-3</v>
      </c>
    </row>
    <row r="20" spans="2:80" ht="29" x14ac:dyDescent="0.35">
      <c r="B20" s="17" t="s">
        <v>452</v>
      </c>
      <c r="C20" s="16">
        <v>1.2915099154744E-2</v>
      </c>
      <c r="D20" s="16">
        <v>1.82182809172311E-2</v>
      </c>
      <c r="E20" s="16">
        <v>8.2636833346756196E-3</v>
      </c>
      <c r="F20" s="16"/>
      <c r="G20" s="16">
        <v>0</v>
      </c>
      <c r="H20" s="16">
        <v>1.1721195736418499E-2</v>
      </c>
      <c r="I20" s="16">
        <v>1.35206875771306E-2</v>
      </c>
      <c r="J20" s="16"/>
      <c r="K20" s="16">
        <v>5.4877185573626803E-3</v>
      </c>
      <c r="L20" s="16">
        <v>2.2671464709604201E-2</v>
      </c>
      <c r="M20" s="16">
        <v>0</v>
      </c>
      <c r="N20" s="16">
        <v>2.06901385125959E-2</v>
      </c>
      <c r="O20" s="16"/>
      <c r="P20" s="16">
        <v>0</v>
      </c>
      <c r="Q20" s="16">
        <v>1.6476042689988101E-2</v>
      </c>
      <c r="R20" s="16">
        <v>0</v>
      </c>
      <c r="S20" s="16">
        <v>1.8225013565009301E-2</v>
      </c>
      <c r="T20" s="16">
        <v>0</v>
      </c>
      <c r="U20" s="16">
        <v>2.46524775998971E-2</v>
      </c>
      <c r="V20" s="16">
        <v>0</v>
      </c>
      <c r="W20" s="16">
        <v>0</v>
      </c>
      <c r="X20" s="16">
        <v>1.6241583839041701E-2</v>
      </c>
      <c r="Y20" s="16">
        <v>4.7958070578355202E-2</v>
      </c>
      <c r="Z20" s="16">
        <v>0</v>
      </c>
      <c r="AA20" s="16">
        <v>0</v>
      </c>
      <c r="AB20" s="16"/>
      <c r="AC20" s="16">
        <v>2.11294767150246E-2</v>
      </c>
      <c r="AD20" s="16">
        <v>9.2395716275377598E-3</v>
      </c>
      <c r="AE20" s="16">
        <v>1.4615528511392299E-2</v>
      </c>
      <c r="AF20" s="16">
        <v>0</v>
      </c>
      <c r="AG20" s="16"/>
      <c r="AH20" s="16">
        <v>1.4399504006312401E-2</v>
      </c>
      <c r="AI20" s="16">
        <v>1.7680484388391499E-2</v>
      </c>
      <c r="AJ20" s="16">
        <v>0</v>
      </c>
      <c r="AK20" s="16">
        <v>0</v>
      </c>
      <c r="AL20" s="16"/>
      <c r="AM20" s="16">
        <v>1.57290814368647E-2</v>
      </c>
      <c r="AN20" s="16">
        <v>1.07143868828459E-2</v>
      </c>
      <c r="AO20" s="16">
        <v>0</v>
      </c>
      <c r="AP20" s="16"/>
      <c r="AQ20" s="16">
        <v>7.70663358648807E-3</v>
      </c>
      <c r="AR20" s="16">
        <v>2.71381821646242E-2</v>
      </c>
      <c r="AS20" s="16">
        <v>2.1638862333166101E-2</v>
      </c>
      <c r="AT20" s="16">
        <v>0</v>
      </c>
      <c r="AU20" s="16">
        <v>0</v>
      </c>
      <c r="AV20" s="16"/>
      <c r="AW20" s="16">
        <v>1.5652362552308199E-2</v>
      </c>
      <c r="AX20" s="16">
        <v>1.25491362315137E-2</v>
      </c>
      <c r="AY20" s="16">
        <v>1.25491362315137E-2</v>
      </c>
      <c r="AZ20" s="16" t="s">
        <v>137</v>
      </c>
      <c r="BA20" s="16" t="s">
        <v>137</v>
      </c>
      <c r="BB20" s="16" t="s">
        <v>137</v>
      </c>
      <c r="BC20" s="16">
        <v>0</v>
      </c>
      <c r="BD20" s="16">
        <v>0</v>
      </c>
      <c r="BE20" s="16">
        <v>0</v>
      </c>
      <c r="BF20" s="16"/>
      <c r="BG20" s="16">
        <v>1.3420460903102701E-2</v>
      </c>
      <c r="BH20" s="16">
        <v>3.8357577406479701E-2</v>
      </c>
      <c r="BI20" s="16">
        <v>0</v>
      </c>
      <c r="BJ20" s="16">
        <v>0</v>
      </c>
      <c r="BK20" s="16">
        <v>0</v>
      </c>
      <c r="BL20" s="16">
        <v>0</v>
      </c>
      <c r="BM20" s="16"/>
      <c r="BN20" s="16">
        <v>0</v>
      </c>
      <c r="BO20" s="16">
        <v>6.60859909553713E-3</v>
      </c>
      <c r="BP20" s="16">
        <v>0</v>
      </c>
      <c r="BQ20" s="16">
        <v>2.5263401686895899E-2</v>
      </c>
      <c r="BR20" s="16">
        <v>2.5972605674621001E-2</v>
      </c>
      <c r="BS20" s="16">
        <v>0</v>
      </c>
      <c r="BT20" s="16"/>
      <c r="BU20" s="16">
        <v>8.6724792892672892E-3</v>
      </c>
      <c r="BV20" s="16">
        <v>2.3737481087749299E-2</v>
      </c>
      <c r="BW20" s="16"/>
      <c r="BX20" s="16">
        <v>1.15696167370007E-2</v>
      </c>
      <c r="BY20" s="16">
        <v>1.44850109699514E-2</v>
      </c>
      <c r="BZ20" s="16"/>
      <c r="CA20" s="16">
        <v>1.5875964593701299E-2</v>
      </c>
      <c r="CB20" s="16">
        <v>9.5515739798533103E-3</v>
      </c>
    </row>
    <row r="21" spans="2:80" x14ac:dyDescent="0.35">
      <c r="B21" s="17" t="s">
        <v>98</v>
      </c>
      <c r="C21" s="16">
        <v>4.2321086124458996E-3</v>
      </c>
      <c r="D21" s="16">
        <v>4.1806961121382E-3</v>
      </c>
      <c r="E21" s="16">
        <v>4.2772024689250697E-3</v>
      </c>
      <c r="F21" s="16"/>
      <c r="G21" s="16">
        <v>0</v>
      </c>
      <c r="H21" s="16">
        <v>2.1864542845603799E-2</v>
      </c>
      <c r="I21" s="16">
        <v>0</v>
      </c>
      <c r="J21" s="16"/>
      <c r="K21" s="16">
        <v>6.1654330927831203E-3</v>
      </c>
      <c r="L21" s="16">
        <v>6.6250639066441101E-3</v>
      </c>
      <c r="M21" s="16">
        <v>0</v>
      </c>
      <c r="N21" s="16">
        <v>0</v>
      </c>
      <c r="O21" s="16"/>
      <c r="P21" s="16">
        <v>0</v>
      </c>
      <c r="Q21" s="16">
        <v>0</v>
      </c>
      <c r="R21" s="16">
        <v>0</v>
      </c>
      <c r="S21" s="16">
        <v>0</v>
      </c>
      <c r="T21" s="16">
        <v>0</v>
      </c>
      <c r="U21" s="16">
        <v>2.4759670679384699E-2</v>
      </c>
      <c r="V21" s="16">
        <v>2.3285831998316599E-2</v>
      </c>
      <c r="W21" s="16">
        <v>0</v>
      </c>
      <c r="X21" s="16">
        <v>0</v>
      </c>
      <c r="Y21" s="16">
        <v>0</v>
      </c>
      <c r="Z21" s="16">
        <v>0</v>
      </c>
      <c r="AA21" s="16">
        <v>0</v>
      </c>
      <c r="AB21" s="16"/>
      <c r="AC21" s="16">
        <v>0</v>
      </c>
      <c r="AD21" s="16">
        <v>0</v>
      </c>
      <c r="AE21" s="16">
        <v>1.48080113107422E-2</v>
      </c>
      <c r="AF21" s="16">
        <v>0</v>
      </c>
      <c r="AG21" s="16"/>
      <c r="AH21" s="16">
        <v>3.3497784673519699E-3</v>
      </c>
      <c r="AI21" s="16">
        <v>8.9175029954332696E-3</v>
      </c>
      <c r="AJ21" s="16">
        <v>0</v>
      </c>
      <c r="AK21" s="16">
        <v>0</v>
      </c>
      <c r="AL21" s="16"/>
      <c r="AM21" s="16">
        <v>0</v>
      </c>
      <c r="AN21" s="16">
        <v>0</v>
      </c>
      <c r="AO21" s="16">
        <v>9.7090138975063106E-2</v>
      </c>
      <c r="AP21" s="16"/>
      <c r="AQ21" s="16">
        <v>3.9586677053012401E-3</v>
      </c>
      <c r="AR21" s="16">
        <v>0</v>
      </c>
      <c r="AS21" s="16">
        <v>0</v>
      </c>
      <c r="AT21" s="16">
        <v>0</v>
      </c>
      <c r="AU21" s="16">
        <v>0</v>
      </c>
      <c r="AV21" s="16"/>
      <c r="AW21" s="16">
        <v>0</v>
      </c>
      <c r="AX21" s="16">
        <v>0</v>
      </c>
      <c r="AY21" s="16">
        <v>0</v>
      </c>
      <c r="AZ21" s="16" t="s">
        <v>137</v>
      </c>
      <c r="BA21" s="16" t="s">
        <v>137</v>
      </c>
      <c r="BB21" s="16" t="s">
        <v>137</v>
      </c>
      <c r="BC21" s="16">
        <v>0</v>
      </c>
      <c r="BD21" s="16">
        <v>0</v>
      </c>
      <c r="BE21" s="16">
        <v>0</v>
      </c>
      <c r="BF21" s="16"/>
      <c r="BG21" s="16">
        <v>5.2169681716815203E-3</v>
      </c>
      <c r="BH21" s="16">
        <v>0</v>
      </c>
      <c r="BI21" s="16">
        <v>0</v>
      </c>
      <c r="BJ21" s="16">
        <v>0</v>
      </c>
      <c r="BK21" s="16">
        <v>0</v>
      </c>
      <c r="BL21" s="16">
        <v>0</v>
      </c>
      <c r="BM21" s="16"/>
      <c r="BN21" s="16">
        <v>0</v>
      </c>
      <c r="BO21" s="16">
        <v>1.2327581700972499E-2</v>
      </c>
      <c r="BP21" s="16">
        <v>0</v>
      </c>
      <c r="BQ21" s="16">
        <v>0</v>
      </c>
      <c r="BR21" s="16">
        <v>0</v>
      </c>
      <c r="BS21" s="16">
        <v>0</v>
      </c>
      <c r="BT21" s="16"/>
      <c r="BU21" s="16">
        <v>3.1718960374194599E-3</v>
      </c>
      <c r="BV21" s="16">
        <v>6.9365756118295501E-3</v>
      </c>
      <c r="BW21" s="16"/>
      <c r="BX21" s="16">
        <v>4.2315029253479899E-3</v>
      </c>
      <c r="BY21" s="16">
        <v>4.23281532947081E-3</v>
      </c>
      <c r="BZ21" s="16"/>
      <c r="CA21" s="16">
        <v>0</v>
      </c>
      <c r="CB21" s="16">
        <v>9.1533855622608004E-3</v>
      </c>
    </row>
    <row r="22" spans="2:80" x14ac:dyDescent="0.35">
      <c r="B22" s="24" t="s">
        <v>121</v>
      </c>
      <c r="C22" s="18">
        <v>9.6960402347806798E-2</v>
      </c>
      <c r="D22" s="18">
        <v>9.9794777717921099E-2</v>
      </c>
      <c r="E22" s="18">
        <v>9.4474374331603495E-2</v>
      </c>
      <c r="F22" s="18"/>
      <c r="G22" s="18">
        <v>9.8885418139725095E-2</v>
      </c>
      <c r="H22" s="18">
        <v>0.102607024147923</v>
      </c>
      <c r="I22" s="18">
        <v>9.5525837690493706E-2</v>
      </c>
      <c r="J22" s="18"/>
      <c r="K22" s="18">
        <v>0.14082812876947301</v>
      </c>
      <c r="L22" s="18">
        <v>7.8777314171419893E-2</v>
      </c>
      <c r="M22" s="18">
        <v>5.1357911014610402E-2</v>
      </c>
      <c r="N22" s="18">
        <v>6.3344363138579898E-2</v>
      </c>
      <c r="O22" s="18"/>
      <c r="P22" s="18">
        <v>0.109102301415846</v>
      </c>
      <c r="Q22" s="18">
        <v>9.8719899117880303E-2</v>
      </c>
      <c r="R22" s="18">
        <v>0.12610259576598101</v>
      </c>
      <c r="S22" s="18">
        <v>0.13879104424293101</v>
      </c>
      <c r="T22" s="18">
        <v>0.17057630398255799</v>
      </c>
      <c r="U22" s="18">
        <v>7.7297023915113602E-2</v>
      </c>
      <c r="V22" s="18">
        <v>2.3387082675057499E-2</v>
      </c>
      <c r="W22" s="18">
        <v>6.9340288208833506E-2</v>
      </c>
      <c r="X22" s="18">
        <v>9.2399605904001397E-2</v>
      </c>
      <c r="Y22" s="18">
        <v>7.1653331859024894E-2</v>
      </c>
      <c r="Z22" s="18">
        <v>8.7360913100003601E-2</v>
      </c>
      <c r="AA22" s="18">
        <v>0</v>
      </c>
      <c r="AB22" s="18"/>
      <c r="AC22" s="18">
        <v>8.3393048951983295E-2</v>
      </c>
      <c r="AD22" s="18">
        <v>0.114957001448684</v>
      </c>
      <c r="AE22" s="18">
        <v>8.1671211230490703E-2</v>
      </c>
      <c r="AF22" s="18">
        <v>7.1635035247767306E-2</v>
      </c>
      <c r="AG22" s="18"/>
      <c r="AH22" s="18">
        <v>8.2618881667473706E-2</v>
      </c>
      <c r="AI22" s="18">
        <v>0.101312940777203</v>
      </c>
      <c r="AJ22" s="18">
        <v>0.16681901793015499</v>
      </c>
      <c r="AK22" s="18">
        <v>0.103303358644289</v>
      </c>
      <c r="AL22" s="18"/>
      <c r="AM22" s="18">
        <v>9.1192895733719706E-2</v>
      </c>
      <c r="AN22" s="18">
        <v>0.10791943386142</v>
      </c>
      <c r="AO22" s="18">
        <v>8.7149584713361095E-2</v>
      </c>
      <c r="AP22" s="18"/>
      <c r="AQ22" s="18">
        <v>0.112617052797609</v>
      </c>
      <c r="AR22" s="18">
        <v>8.6391278759366294E-2</v>
      </c>
      <c r="AS22" s="18">
        <v>8.7250180902552599E-2</v>
      </c>
      <c r="AT22" s="18">
        <v>7.9842799801667294E-2</v>
      </c>
      <c r="AU22" s="18">
        <v>0.10655359478245401</v>
      </c>
      <c r="AV22" s="18"/>
      <c r="AW22" s="18">
        <v>4.3798179410356401E-2</v>
      </c>
      <c r="AX22" s="18">
        <v>9.8800770013257599E-2</v>
      </c>
      <c r="AY22" s="18">
        <v>9.8800770013257599E-2</v>
      </c>
      <c r="AZ22" s="18" t="s">
        <v>137</v>
      </c>
      <c r="BA22" s="18" t="s">
        <v>137</v>
      </c>
      <c r="BB22" s="18" t="s">
        <v>137</v>
      </c>
      <c r="BC22" s="18">
        <v>0.15915905310772699</v>
      </c>
      <c r="BD22" s="18">
        <v>0</v>
      </c>
      <c r="BE22" s="18">
        <v>0</v>
      </c>
      <c r="BF22" s="18"/>
      <c r="BG22" s="18">
        <v>9.7408503511756103E-2</v>
      </c>
      <c r="BH22" s="18">
        <v>4.4362068636261E-2</v>
      </c>
      <c r="BI22" s="18">
        <v>0.21677814062300499</v>
      </c>
      <c r="BJ22" s="18">
        <v>3.95084739391326E-2</v>
      </c>
      <c r="BK22" s="18">
        <v>0.16590820282836299</v>
      </c>
      <c r="BL22" s="18">
        <v>0</v>
      </c>
      <c r="BM22" s="18"/>
      <c r="BN22" s="18">
        <v>0.135157781220208</v>
      </c>
      <c r="BO22" s="18">
        <v>5.7806211978867802E-2</v>
      </c>
      <c r="BP22" s="18">
        <v>0.11257312063934299</v>
      </c>
      <c r="BQ22" s="18">
        <v>0.106737375246559</v>
      </c>
      <c r="BR22" s="18">
        <v>8.5829471932038104E-2</v>
      </c>
      <c r="BS22" s="18">
        <v>0.21048316098729</v>
      </c>
      <c r="BT22" s="18"/>
      <c r="BU22" s="18">
        <v>9.5331079334170801E-2</v>
      </c>
      <c r="BV22" s="18">
        <v>0.101116597459532</v>
      </c>
      <c r="BW22" s="18"/>
      <c r="BX22" s="18">
        <v>0.108256975639553</v>
      </c>
      <c r="BY22" s="18">
        <v>8.3779536029379306E-2</v>
      </c>
      <c r="BZ22" s="18"/>
      <c r="CA22" s="18">
        <v>6.7304893765083307E-2</v>
      </c>
      <c r="CB22" s="18">
        <v>0.12677480577403399</v>
      </c>
    </row>
    <row r="23" spans="2:80" x14ac:dyDescent="0.35">
      <c r="B23" t="s">
        <v>505</v>
      </c>
    </row>
    <row r="24" spans="2:80" x14ac:dyDescent="0.35">
      <c r="B24" t="s">
        <v>101</v>
      </c>
    </row>
    <row r="25" spans="2:80" x14ac:dyDescent="0.35">
      <c r="B25" t="s">
        <v>102</v>
      </c>
    </row>
    <row r="27" spans="2:80" x14ac:dyDescent="0.35">
      <c r="B27"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456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ht="29" x14ac:dyDescent="0.35">
      <c r="B9" s="17" t="s">
        <v>454</v>
      </c>
      <c r="C9" s="16">
        <v>0.13729854445721501</v>
      </c>
      <c r="D9" s="16">
        <v>0.16275842250237299</v>
      </c>
      <c r="E9" s="16">
        <v>0.112539695863665</v>
      </c>
      <c r="F9" s="16"/>
      <c r="G9" s="16">
        <v>0.14191944959063099</v>
      </c>
      <c r="H9" s="16">
        <v>0.15997527050681501</v>
      </c>
      <c r="I9" s="16">
        <v>0.120237819570802</v>
      </c>
      <c r="J9" s="16"/>
      <c r="K9" s="16">
        <v>0.16484987653168101</v>
      </c>
      <c r="L9" s="16">
        <v>0.123190066353513</v>
      </c>
      <c r="M9" s="16">
        <v>0.122659366693042</v>
      </c>
      <c r="N9" s="16">
        <v>0.111894254898957</v>
      </c>
      <c r="O9" s="16"/>
      <c r="P9" s="16">
        <v>0.15632347065205199</v>
      </c>
      <c r="Q9" s="16">
        <v>0.18076526775906901</v>
      </c>
      <c r="R9" s="16">
        <v>0.16577180075613099</v>
      </c>
      <c r="S9" s="16">
        <v>9.8195614199306003E-2</v>
      </c>
      <c r="T9" s="16">
        <v>8.0014358611239095E-2</v>
      </c>
      <c r="U9" s="16">
        <v>0.17210140959450401</v>
      </c>
      <c r="V9" s="16">
        <v>0.129445318168245</v>
      </c>
      <c r="W9" s="16">
        <v>0.16468641993264699</v>
      </c>
      <c r="X9" s="16">
        <v>0.14866149282674099</v>
      </c>
      <c r="Y9" s="16">
        <v>6.4990864799793505E-2</v>
      </c>
      <c r="Z9" s="16">
        <v>0.11836176686965701</v>
      </c>
      <c r="AA9" s="16">
        <v>0.122144950904659</v>
      </c>
      <c r="AB9" s="16"/>
      <c r="AC9" s="16">
        <v>8.2892119871136802E-2</v>
      </c>
      <c r="AD9" s="16">
        <v>0.125981177470609</v>
      </c>
      <c r="AE9" s="16">
        <v>0.162635621804194</v>
      </c>
      <c r="AF9" s="16">
        <v>0.24620282664895801</v>
      </c>
      <c r="AG9" s="16"/>
      <c r="AH9" s="16">
        <v>0.118378713301689</v>
      </c>
      <c r="AI9" s="16">
        <v>0.154231131543247</v>
      </c>
      <c r="AJ9" s="16">
        <v>0.20234249075237601</v>
      </c>
      <c r="AK9" s="16">
        <v>0.24495903176126399</v>
      </c>
      <c r="AL9" s="16"/>
      <c r="AM9" s="16">
        <v>0.155990382881212</v>
      </c>
      <c r="AN9" s="16">
        <v>0.114332565022128</v>
      </c>
      <c r="AO9" s="16">
        <v>0.145132884704429</v>
      </c>
      <c r="AP9" s="16"/>
      <c r="AQ9" s="16">
        <v>0.16469929800357999</v>
      </c>
      <c r="AR9" s="16">
        <v>0.12806157679008501</v>
      </c>
      <c r="AS9" s="16">
        <v>0.10867455360321</v>
      </c>
      <c r="AT9" s="16">
        <v>4.6022030822572703E-2</v>
      </c>
      <c r="AU9" s="16">
        <v>0.109452461804099</v>
      </c>
      <c r="AV9" s="16"/>
      <c r="AW9" s="16">
        <v>2.5291390119046801E-2</v>
      </c>
      <c r="AX9" s="16">
        <v>6.9833030800084503E-2</v>
      </c>
      <c r="AY9" s="16">
        <v>6.9833030800084503E-2</v>
      </c>
      <c r="AZ9" s="16">
        <v>0.20924508474899201</v>
      </c>
      <c r="BA9" s="16">
        <v>0.21856522630519901</v>
      </c>
      <c r="BB9" s="16">
        <v>5.1181217664843397E-2</v>
      </c>
      <c r="BC9" s="16">
        <v>0.10496476418223501</v>
      </c>
      <c r="BD9" s="16">
        <v>8.27538198870785E-2</v>
      </c>
      <c r="BE9" s="16">
        <v>0</v>
      </c>
      <c r="BF9" s="16"/>
      <c r="BG9" s="16">
        <v>0.139095407136484</v>
      </c>
      <c r="BH9" s="16">
        <v>0.14794033737331999</v>
      </c>
      <c r="BI9" s="16">
        <v>0.103484950993791</v>
      </c>
      <c r="BJ9" s="16">
        <v>9.8479951337221303E-2</v>
      </c>
      <c r="BK9" s="16">
        <v>0.17076289923461099</v>
      </c>
      <c r="BL9" s="16">
        <v>0.108186842560408</v>
      </c>
      <c r="BM9" s="16"/>
      <c r="BN9" s="16">
        <v>0.14703379909923001</v>
      </c>
      <c r="BO9" s="16">
        <v>0.117705134822002</v>
      </c>
      <c r="BP9" s="16">
        <v>0.13945823444996999</v>
      </c>
      <c r="BQ9" s="16">
        <v>0.160375358867134</v>
      </c>
      <c r="BR9" s="16">
        <v>0.14123003512589699</v>
      </c>
      <c r="BS9" s="16">
        <v>0.14287358584655099</v>
      </c>
      <c r="BT9" s="16"/>
      <c r="BU9" s="16">
        <v>0.14576382828513099</v>
      </c>
      <c r="BV9" s="16">
        <v>0.118121306543638</v>
      </c>
      <c r="BW9" s="16"/>
      <c r="BX9" s="16">
        <v>0.127377540768008</v>
      </c>
      <c r="BY9" s="16">
        <v>0.14433919784629001</v>
      </c>
      <c r="BZ9" s="16"/>
      <c r="CA9" s="16">
        <v>0.115200995157707</v>
      </c>
      <c r="CB9" s="16">
        <v>0.16185386874978899</v>
      </c>
    </row>
    <row r="10" spans="2:80" ht="29" x14ac:dyDescent="0.35">
      <c r="B10" s="17" t="s">
        <v>455</v>
      </c>
      <c r="C10" s="16">
        <v>0.224392525204925</v>
      </c>
      <c r="D10" s="16">
        <v>0.23860467706930999</v>
      </c>
      <c r="E10" s="16">
        <v>0.210571700314299</v>
      </c>
      <c r="F10" s="16"/>
      <c r="G10" s="16">
        <v>0.30094799865796001</v>
      </c>
      <c r="H10" s="16">
        <v>0.26624215126714601</v>
      </c>
      <c r="I10" s="16">
        <v>0.16538720067028201</v>
      </c>
      <c r="J10" s="16"/>
      <c r="K10" s="16">
        <v>0.19391774460873301</v>
      </c>
      <c r="L10" s="16">
        <v>0.23888438748548399</v>
      </c>
      <c r="M10" s="16">
        <v>0.218418922785894</v>
      </c>
      <c r="N10" s="16">
        <v>0.26265576030559801</v>
      </c>
      <c r="O10" s="16"/>
      <c r="P10" s="16">
        <v>0.292108803133378</v>
      </c>
      <c r="Q10" s="16">
        <v>0.2065236508255</v>
      </c>
      <c r="R10" s="16">
        <v>0.12671033150227701</v>
      </c>
      <c r="S10" s="16">
        <v>0.150544147272583</v>
      </c>
      <c r="T10" s="16">
        <v>0.24588150808419901</v>
      </c>
      <c r="U10" s="16">
        <v>0.224961445102216</v>
      </c>
      <c r="V10" s="16">
        <v>0.26375752148796799</v>
      </c>
      <c r="W10" s="16">
        <v>0.246058348936252</v>
      </c>
      <c r="X10" s="16">
        <v>0.192834572589584</v>
      </c>
      <c r="Y10" s="16">
        <v>0.25468217427603002</v>
      </c>
      <c r="Z10" s="16">
        <v>0.30981419900189899</v>
      </c>
      <c r="AA10" s="16">
        <v>0.16544835555491999</v>
      </c>
      <c r="AB10" s="16"/>
      <c r="AC10" s="16">
        <v>0.28317038787084498</v>
      </c>
      <c r="AD10" s="16">
        <v>0.21308304334620101</v>
      </c>
      <c r="AE10" s="16">
        <v>0.205310505695905</v>
      </c>
      <c r="AF10" s="16">
        <v>0.217666358729216</v>
      </c>
      <c r="AG10" s="16"/>
      <c r="AH10" s="16">
        <v>0.244989802045675</v>
      </c>
      <c r="AI10" s="16">
        <v>0.187770361153418</v>
      </c>
      <c r="AJ10" s="16">
        <v>0.21408122068843299</v>
      </c>
      <c r="AK10" s="16">
        <v>0.23087758081447701</v>
      </c>
      <c r="AL10" s="16"/>
      <c r="AM10" s="16">
        <v>0.237559165457187</v>
      </c>
      <c r="AN10" s="16">
        <v>0.207874762531641</v>
      </c>
      <c r="AO10" s="16">
        <v>0.232490537557245</v>
      </c>
      <c r="AP10" s="16"/>
      <c r="AQ10" s="16">
        <v>0.2010828943345</v>
      </c>
      <c r="AR10" s="16">
        <v>0.29910280826956998</v>
      </c>
      <c r="AS10" s="16">
        <v>0.17885092208235201</v>
      </c>
      <c r="AT10" s="16">
        <v>0.243828763488977</v>
      </c>
      <c r="AU10" s="16">
        <v>0.195835567911497</v>
      </c>
      <c r="AV10" s="16"/>
      <c r="AW10" s="16">
        <v>0.23789755861467601</v>
      </c>
      <c r="AX10" s="16">
        <v>0.14721271522788101</v>
      </c>
      <c r="AY10" s="16">
        <v>0.14721271522788101</v>
      </c>
      <c r="AZ10" s="16">
        <v>0.272297975730866</v>
      </c>
      <c r="BA10" s="16">
        <v>0.19571814350143699</v>
      </c>
      <c r="BB10" s="16">
        <v>0.42859013404731999</v>
      </c>
      <c r="BC10" s="16">
        <v>0.4487122369571</v>
      </c>
      <c r="BD10" s="16">
        <v>0.43975355166403801</v>
      </c>
      <c r="BE10" s="16">
        <v>0.177493898770302</v>
      </c>
      <c r="BF10" s="16"/>
      <c r="BG10" s="16">
        <v>0.18085657927907201</v>
      </c>
      <c r="BH10" s="16">
        <v>0.30918483762452997</v>
      </c>
      <c r="BI10" s="16">
        <v>0.33464290279306602</v>
      </c>
      <c r="BJ10" s="16">
        <v>0.364048752850334</v>
      </c>
      <c r="BK10" s="16">
        <v>0.16676874364986799</v>
      </c>
      <c r="BL10" s="16">
        <v>0.33291967656635801</v>
      </c>
      <c r="BM10" s="16"/>
      <c r="BN10" s="16">
        <v>0.20832536017015299</v>
      </c>
      <c r="BO10" s="16">
        <v>0.24822058263139701</v>
      </c>
      <c r="BP10" s="16">
        <v>0.19261414367091201</v>
      </c>
      <c r="BQ10" s="16">
        <v>0.22499641096762901</v>
      </c>
      <c r="BR10" s="16">
        <v>0.20592446842543299</v>
      </c>
      <c r="BS10" s="16">
        <v>0.20941575592922099</v>
      </c>
      <c r="BT10" s="16"/>
      <c r="BU10" s="16">
        <v>0.226237638900324</v>
      </c>
      <c r="BV10" s="16">
        <v>0.220212608142064</v>
      </c>
      <c r="BW10" s="16"/>
      <c r="BX10" s="16">
        <v>0.18778211295566899</v>
      </c>
      <c r="BY10" s="16">
        <v>0.25037389071520499</v>
      </c>
      <c r="BZ10" s="16"/>
      <c r="CA10" s="16">
        <v>0.24666126372802899</v>
      </c>
      <c r="CB10" s="16">
        <v>0.20511265916228899</v>
      </c>
    </row>
    <row r="11" spans="2:80" x14ac:dyDescent="0.35">
      <c r="B11" s="17" t="s">
        <v>98</v>
      </c>
      <c r="C11" s="18">
        <v>0.63830893033785996</v>
      </c>
      <c r="D11" s="18">
        <v>0.59863690042831696</v>
      </c>
      <c r="E11" s="18">
        <v>0.67688860382203597</v>
      </c>
      <c r="F11" s="18"/>
      <c r="G11" s="18">
        <v>0.55713255175140897</v>
      </c>
      <c r="H11" s="18">
        <v>0.57378257822603895</v>
      </c>
      <c r="I11" s="18">
        <v>0.71437497975891495</v>
      </c>
      <c r="J11" s="18"/>
      <c r="K11" s="18">
        <v>0.64123237885958495</v>
      </c>
      <c r="L11" s="18">
        <v>0.63792554616100305</v>
      </c>
      <c r="M11" s="18">
        <v>0.65892171052106496</v>
      </c>
      <c r="N11" s="18">
        <v>0.625449984795445</v>
      </c>
      <c r="O11" s="18"/>
      <c r="P11" s="18">
        <v>0.55156772621456995</v>
      </c>
      <c r="Q11" s="18">
        <v>0.61271108141542996</v>
      </c>
      <c r="R11" s="18">
        <v>0.70751786774159198</v>
      </c>
      <c r="S11" s="18">
        <v>0.75126023852811097</v>
      </c>
      <c r="T11" s="18">
        <v>0.67410413330456198</v>
      </c>
      <c r="U11" s="18">
        <v>0.60293714530328002</v>
      </c>
      <c r="V11" s="18">
        <v>0.60679716034378695</v>
      </c>
      <c r="W11" s="18">
        <v>0.58925523113110001</v>
      </c>
      <c r="X11" s="18">
        <v>0.65850393458367396</v>
      </c>
      <c r="Y11" s="18">
        <v>0.68032696092417699</v>
      </c>
      <c r="Z11" s="18">
        <v>0.57182403412844496</v>
      </c>
      <c r="AA11" s="18">
        <v>0.71240669354042097</v>
      </c>
      <c r="AB11" s="18"/>
      <c r="AC11" s="18">
        <v>0.63393749225801799</v>
      </c>
      <c r="AD11" s="18">
        <v>0.66093577918319002</v>
      </c>
      <c r="AE11" s="18">
        <v>0.63205387249990197</v>
      </c>
      <c r="AF11" s="18">
        <v>0.53613081462182599</v>
      </c>
      <c r="AG11" s="18"/>
      <c r="AH11" s="18">
        <v>0.63663148465263597</v>
      </c>
      <c r="AI11" s="18">
        <v>0.65799850730333498</v>
      </c>
      <c r="AJ11" s="18">
        <v>0.58357628855919097</v>
      </c>
      <c r="AK11" s="18">
        <v>0.52416338742425905</v>
      </c>
      <c r="AL11" s="18"/>
      <c r="AM11" s="18">
        <v>0.60645045166160105</v>
      </c>
      <c r="AN11" s="18">
        <v>0.67779267244623198</v>
      </c>
      <c r="AO11" s="18">
        <v>0.622376577738327</v>
      </c>
      <c r="AP11" s="18"/>
      <c r="AQ11" s="18">
        <v>0.63421780766192004</v>
      </c>
      <c r="AR11" s="18">
        <v>0.57283561494034596</v>
      </c>
      <c r="AS11" s="18">
        <v>0.71247452431443803</v>
      </c>
      <c r="AT11" s="18">
        <v>0.71014920568844997</v>
      </c>
      <c r="AU11" s="18">
        <v>0.69471197028440401</v>
      </c>
      <c r="AV11" s="18"/>
      <c r="AW11" s="18">
        <v>0.736811051266277</v>
      </c>
      <c r="AX11" s="18">
        <v>0.782954253972035</v>
      </c>
      <c r="AY11" s="18">
        <v>0.782954253972035</v>
      </c>
      <c r="AZ11" s="18">
        <v>0.51845693952014205</v>
      </c>
      <c r="BA11" s="18">
        <v>0.58571663019336295</v>
      </c>
      <c r="BB11" s="18">
        <v>0.52022864828783699</v>
      </c>
      <c r="BC11" s="18">
        <v>0.44632299886066501</v>
      </c>
      <c r="BD11" s="18">
        <v>0.47749262844888402</v>
      </c>
      <c r="BE11" s="18">
        <v>0.82250610122969803</v>
      </c>
      <c r="BF11" s="18"/>
      <c r="BG11" s="18">
        <v>0.680048013584444</v>
      </c>
      <c r="BH11" s="18">
        <v>0.54287482500215001</v>
      </c>
      <c r="BI11" s="18">
        <v>0.56187214621314296</v>
      </c>
      <c r="BJ11" s="18">
        <v>0.53747129581244502</v>
      </c>
      <c r="BK11" s="18">
        <v>0.66246835711552099</v>
      </c>
      <c r="BL11" s="18">
        <v>0.55889348087323398</v>
      </c>
      <c r="BM11" s="18"/>
      <c r="BN11" s="18">
        <v>0.644640840730617</v>
      </c>
      <c r="BO11" s="18">
        <v>0.63407428254660103</v>
      </c>
      <c r="BP11" s="18">
        <v>0.66792762187911703</v>
      </c>
      <c r="BQ11" s="18">
        <v>0.61462823016523804</v>
      </c>
      <c r="BR11" s="18">
        <v>0.65284549644866996</v>
      </c>
      <c r="BS11" s="18">
        <v>0.64771065822422802</v>
      </c>
      <c r="BT11" s="18"/>
      <c r="BU11" s="18">
        <v>0.62799853281454499</v>
      </c>
      <c r="BV11" s="18">
        <v>0.66166608531429805</v>
      </c>
      <c r="BW11" s="18"/>
      <c r="BX11" s="18">
        <v>0.68484034627632395</v>
      </c>
      <c r="BY11" s="18">
        <v>0.60528691143850499</v>
      </c>
      <c r="BZ11" s="18"/>
      <c r="CA11" s="18">
        <v>0.63813774111426402</v>
      </c>
      <c r="CB11" s="18">
        <v>0.63303347208792204</v>
      </c>
    </row>
    <row r="12" spans="2:80" x14ac:dyDescent="0.35">
      <c r="B12" s="15"/>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CB23"/>
  <sheetViews>
    <sheetView showGridLines="0" topLeftCell="A13" workbookViewId="0">
      <pane xSplit="2" topLeftCell="C1" activePane="topRight" state="frozen"/>
      <selection pane="topRight" activeCell="C14" sqref="C14"/>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465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226</v>
      </c>
      <c r="D7" s="10">
        <v>119</v>
      </c>
      <c r="E7" s="10">
        <v>107</v>
      </c>
      <c r="F7" s="10"/>
      <c r="G7" s="10">
        <v>60</v>
      </c>
      <c r="H7" s="10">
        <v>91</v>
      </c>
      <c r="I7" s="10">
        <v>75</v>
      </c>
      <c r="J7" s="10"/>
      <c r="K7" s="10">
        <v>70</v>
      </c>
      <c r="L7" s="10">
        <v>69</v>
      </c>
      <c r="M7" s="10">
        <v>30</v>
      </c>
      <c r="N7" s="10">
        <v>57</v>
      </c>
      <c r="O7" s="10"/>
      <c r="P7" s="10">
        <v>32</v>
      </c>
      <c r="Q7" s="10">
        <v>30</v>
      </c>
      <c r="R7" s="10">
        <v>11</v>
      </c>
      <c r="S7" s="10">
        <v>15</v>
      </c>
      <c r="T7" s="10">
        <v>18</v>
      </c>
      <c r="U7" s="10">
        <v>18</v>
      </c>
      <c r="V7" s="10">
        <v>22</v>
      </c>
      <c r="W7" s="10">
        <v>12</v>
      </c>
      <c r="X7" s="10">
        <v>24</v>
      </c>
      <c r="Y7" s="10">
        <v>24</v>
      </c>
      <c r="Z7" s="10">
        <v>16</v>
      </c>
      <c r="AA7" s="10">
        <v>4</v>
      </c>
      <c r="AB7" s="10"/>
      <c r="AC7" s="10">
        <v>65</v>
      </c>
      <c r="AD7" s="10">
        <v>81</v>
      </c>
      <c r="AE7" s="10">
        <v>32</v>
      </c>
      <c r="AF7" s="10">
        <v>35</v>
      </c>
      <c r="AG7" s="10"/>
      <c r="AH7" s="10">
        <v>142</v>
      </c>
      <c r="AI7" s="10">
        <v>48</v>
      </c>
      <c r="AJ7" s="10">
        <v>26</v>
      </c>
      <c r="AK7" s="10">
        <v>5</v>
      </c>
      <c r="AL7" s="10"/>
      <c r="AM7" s="10">
        <v>123</v>
      </c>
      <c r="AN7" s="10">
        <v>87</v>
      </c>
      <c r="AO7" s="10">
        <v>15</v>
      </c>
      <c r="AP7" s="10"/>
      <c r="AQ7" s="10">
        <v>99</v>
      </c>
      <c r="AR7" s="10">
        <v>66</v>
      </c>
      <c r="AS7" s="10">
        <v>16</v>
      </c>
      <c r="AT7" s="10">
        <v>5</v>
      </c>
      <c r="AU7" s="10">
        <v>16</v>
      </c>
      <c r="AV7" s="10"/>
      <c r="AW7" s="10">
        <v>16</v>
      </c>
      <c r="AX7" s="10">
        <v>38</v>
      </c>
      <c r="AY7" s="10">
        <v>38</v>
      </c>
      <c r="AZ7" s="10">
        <v>68</v>
      </c>
      <c r="BA7" s="10">
        <v>26</v>
      </c>
      <c r="BB7" s="10">
        <v>8</v>
      </c>
      <c r="BC7" s="10">
        <v>8</v>
      </c>
      <c r="BD7" s="10">
        <v>15</v>
      </c>
      <c r="BE7" s="10">
        <v>2</v>
      </c>
      <c r="BF7" s="10"/>
      <c r="BG7" s="10">
        <v>116</v>
      </c>
      <c r="BH7" s="10">
        <v>48</v>
      </c>
      <c r="BI7" s="10">
        <v>17</v>
      </c>
      <c r="BJ7" s="10">
        <v>26</v>
      </c>
      <c r="BK7" s="10">
        <v>13</v>
      </c>
      <c r="BL7" s="10">
        <v>3</v>
      </c>
      <c r="BM7" s="10"/>
      <c r="BN7" s="10">
        <v>25</v>
      </c>
      <c r="BO7" s="10">
        <v>90</v>
      </c>
      <c r="BP7" s="10">
        <v>16</v>
      </c>
      <c r="BQ7" s="10">
        <v>52</v>
      </c>
      <c r="BR7" s="10">
        <v>31</v>
      </c>
      <c r="BS7" s="10">
        <v>12</v>
      </c>
      <c r="BT7" s="10"/>
      <c r="BU7" s="10">
        <v>157</v>
      </c>
      <c r="BV7" s="10">
        <v>69</v>
      </c>
      <c r="BW7" s="10"/>
      <c r="BX7" s="10">
        <v>78</v>
      </c>
      <c r="BY7" s="10">
        <v>148</v>
      </c>
      <c r="BZ7" s="10"/>
      <c r="CA7" s="10">
        <v>120</v>
      </c>
      <c r="CB7" s="10">
        <v>104</v>
      </c>
    </row>
    <row r="8" spans="2:80" ht="30" customHeight="1" x14ac:dyDescent="0.35">
      <c r="B8" s="11" t="s">
        <v>20</v>
      </c>
      <c r="C8" s="11">
        <v>226</v>
      </c>
      <c r="D8" s="11">
        <v>118</v>
      </c>
      <c r="E8" s="11">
        <v>107</v>
      </c>
      <c r="F8" s="11"/>
      <c r="G8" s="11">
        <v>59</v>
      </c>
      <c r="H8" s="11">
        <v>86</v>
      </c>
      <c r="I8" s="11">
        <v>80</v>
      </c>
      <c r="J8" s="11"/>
      <c r="K8" s="11">
        <v>70</v>
      </c>
      <c r="L8" s="11">
        <v>69</v>
      </c>
      <c r="M8" s="11">
        <v>30</v>
      </c>
      <c r="N8" s="11">
        <v>57</v>
      </c>
      <c r="O8" s="11"/>
      <c r="P8" s="11">
        <v>41</v>
      </c>
      <c r="Q8" s="11">
        <v>27</v>
      </c>
      <c r="R8" s="11">
        <v>10</v>
      </c>
      <c r="S8" s="11">
        <v>14</v>
      </c>
      <c r="T8" s="11">
        <v>17</v>
      </c>
      <c r="U8" s="11">
        <v>20</v>
      </c>
      <c r="V8" s="11">
        <v>21</v>
      </c>
      <c r="W8" s="11">
        <v>10</v>
      </c>
      <c r="X8" s="11">
        <v>21</v>
      </c>
      <c r="Y8" s="11">
        <v>23</v>
      </c>
      <c r="Z8" s="11">
        <v>15</v>
      </c>
      <c r="AA8" s="11">
        <v>5</v>
      </c>
      <c r="AB8" s="11"/>
      <c r="AC8" s="11">
        <v>65</v>
      </c>
      <c r="AD8" s="11">
        <v>80</v>
      </c>
      <c r="AE8" s="11">
        <v>32</v>
      </c>
      <c r="AF8" s="11">
        <v>35</v>
      </c>
      <c r="AG8" s="11"/>
      <c r="AH8" s="11">
        <v>143</v>
      </c>
      <c r="AI8" s="11">
        <v>48</v>
      </c>
      <c r="AJ8" s="11">
        <v>25</v>
      </c>
      <c r="AK8" s="11">
        <v>5</v>
      </c>
      <c r="AL8" s="11"/>
      <c r="AM8" s="11">
        <v>125</v>
      </c>
      <c r="AN8" s="11">
        <v>85</v>
      </c>
      <c r="AO8" s="11">
        <v>15</v>
      </c>
      <c r="AP8" s="11"/>
      <c r="AQ8" s="11">
        <v>100</v>
      </c>
      <c r="AR8" s="11">
        <v>65</v>
      </c>
      <c r="AS8" s="11">
        <v>15</v>
      </c>
      <c r="AT8" s="11">
        <v>5</v>
      </c>
      <c r="AU8" s="11">
        <v>16</v>
      </c>
      <c r="AV8" s="11"/>
      <c r="AW8" s="11">
        <v>18</v>
      </c>
      <c r="AX8" s="11">
        <v>39</v>
      </c>
      <c r="AY8" s="11">
        <v>39</v>
      </c>
      <c r="AZ8" s="11">
        <v>66</v>
      </c>
      <c r="BA8" s="11">
        <v>26</v>
      </c>
      <c r="BB8" s="11">
        <v>8</v>
      </c>
      <c r="BC8" s="11">
        <v>8</v>
      </c>
      <c r="BD8" s="11">
        <v>14</v>
      </c>
      <c r="BE8" s="11">
        <v>2</v>
      </c>
      <c r="BF8" s="11"/>
      <c r="BG8" s="11">
        <v>116</v>
      </c>
      <c r="BH8" s="11">
        <v>49</v>
      </c>
      <c r="BI8" s="11">
        <v>17</v>
      </c>
      <c r="BJ8" s="11">
        <v>26</v>
      </c>
      <c r="BK8" s="11">
        <v>12</v>
      </c>
      <c r="BL8" s="11">
        <v>3</v>
      </c>
      <c r="BM8" s="11"/>
      <c r="BN8" s="11">
        <v>28</v>
      </c>
      <c r="BO8" s="11">
        <v>91</v>
      </c>
      <c r="BP8" s="11">
        <v>17</v>
      </c>
      <c r="BQ8" s="11">
        <v>49</v>
      </c>
      <c r="BR8" s="11">
        <v>30</v>
      </c>
      <c r="BS8" s="11">
        <v>12</v>
      </c>
      <c r="BT8" s="11"/>
      <c r="BU8" s="11">
        <v>158</v>
      </c>
      <c r="BV8" s="11">
        <v>68</v>
      </c>
      <c r="BW8" s="11"/>
      <c r="BX8" s="11">
        <v>78</v>
      </c>
      <c r="BY8" s="11">
        <v>147</v>
      </c>
      <c r="BZ8" s="11"/>
      <c r="CA8" s="11">
        <v>120</v>
      </c>
      <c r="CB8" s="11">
        <v>104</v>
      </c>
    </row>
    <row r="9" spans="2:80" ht="29" x14ac:dyDescent="0.35">
      <c r="B9" s="17" t="s">
        <v>457</v>
      </c>
      <c r="C9" s="16">
        <v>0.63502254808548797</v>
      </c>
      <c r="D9" s="16">
        <v>0.63655733430624994</v>
      </c>
      <c r="E9" s="16">
        <v>0.63333132474043297</v>
      </c>
      <c r="F9" s="16"/>
      <c r="G9" s="16">
        <v>0.57152267337682205</v>
      </c>
      <c r="H9" s="16">
        <v>0.64445901719559495</v>
      </c>
      <c r="I9" s="16">
        <v>0.67158986418938005</v>
      </c>
      <c r="J9" s="16"/>
      <c r="K9" s="16">
        <v>0.70107922069025896</v>
      </c>
      <c r="L9" s="16">
        <v>0.69155642393046302</v>
      </c>
      <c r="M9" s="16">
        <v>0.50046706685484199</v>
      </c>
      <c r="N9" s="16">
        <v>0.55610067197816604</v>
      </c>
      <c r="O9" s="16"/>
      <c r="P9" s="16">
        <v>0.58887047072478504</v>
      </c>
      <c r="Q9" s="16">
        <v>0.60589945261052702</v>
      </c>
      <c r="R9" s="16">
        <v>0.90912219324529298</v>
      </c>
      <c r="S9" s="16">
        <v>0.53012905822356404</v>
      </c>
      <c r="T9" s="16">
        <v>0.78441798340471802</v>
      </c>
      <c r="U9" s="16">
        <v>0.50182836890540505</v>
      </c>
      <c r="V9" s="16">
        <v>0.54726418641649799</v>
      </c>
      <c r="W9" s="16">
        <v>0.584565147968236</v>
      </c>
      <c r="X9" s="16">
        <v>0.62158760915237898</v>
      </c>
      <c r="Y9" s="16">
        <v>0.71329822577936597</v>
      </c>
      <c r="Z9" s="16">
        <v>0.75208470644497105</v>
      </c>
      <c r="AA9" s="16">
        <v>0.73799588933248295</v>
      </c>
      <c r="AB9" s="16"/>
      <c r="AC9" s="16">
        <v>0.66823793081493599</v>
      </c>
      <c r="AD9" s="16">
        <v>0.58252854431998302</v>
      </c>
      <c r="AE9" s="16">
        <v>0.74843152073101504</v>
      </c>
      <c r="AF9" s="16">
        <v>0.641509259382536</v>
      </c>
      <c r="AG9" s="16"/>
      <c r="AH9" s="16">
        <v>0.57239700508227398</v>
      </c>
      <c r="AI9" s="16">
        <v>0.734325881196221</v>
      </c>
      <c r="AJ9" s="16">
        <v>0.77562839376276604</v>
      </c>
      <c r="AK9" s="16">
        <v>0.59016944822440098</v>
      </c>
      <c r="AL9" s="16"/>
      <c r="AM9" s="16">
        <v>0.601996341933004</v>
      </c>
      <c r="AN9" s="16">
        <v>0.70615413174150299</v>
      </c>
      <c r="AO9" s="16">
        <v>0.54681196887166905</v>
      </c>
      <c r="AP9" s="16"/>
      <c r="AQ9" s="16">
        <v>0.63454780650835196</v>
      </c>
      <c r="AR9" s="16">
        <v>0.67144727229690504</v>
      </c>
      <c r="AS9" s="16">
        <v>0.52484605110162097</v>
      </c>
      <c r="AT9" s="16">
        <v>0.82622481454339602</v>
      </c>
      <c r="AU9" s="16">
        <v>0.45957531743501201</v>
      </c>
      <c r="AV9" s="16"/>
      <c r="AW9" s="16">
        <v>0.35449084172801698</v>
      </c>
      <c r="AX9" s="16">
        <v>0.70559853620964696</v>
      </c>
      <c r="AY9" s="16">
        <v>0.70559853620964696</v>
      </c>
      <c r="AZ9" s="16">
        <v>0.552403299282475</v>
      </c>
      <c r="BA9" s="16">
        <v>0.632041294917703</v>
      </c>
      <c r="BB9" s="16">
        <v>0.60168477762627504</v>
      </c>
      <c r="BC9" s="16">
        <v>0.63504411095700697</v>
      </c>
      <c r="BD9" s="16">
        <v>0.72468175582262095</v>
      </c>
      <c r="BE9" s="16">
        <v>1</v>
      </c>
      <c r="BF9" s="16"/>
      <c r="BG9" s="16">
        <v>0.65858618661502799</v>
      </c>
      <c r="BH9" s="16">
        <v>0.58825068628860899</v>
      </c>
      <c r="BI9" s="16">
        <v>0.71510050242203405</v>
      </c>
      <c r="BJ9" s="16">
        <v>0.61504549138452203</v>
      </c>
      <c r="BK9" s="16">
        <v>0.58106622885250403</v>
      </c>
      <c r="BL9" s="16">
        <v>0.73525862104414197</v>
      </c>
      <c r="BM9" s="16"/>
      <c r="BN9" s="16">
        <v>0.70107005667550304</v>
      </c>
      <c r="BO9" s="16">
        <v>0.65337504214807496</v>
      </c>
      <c r="BP9" s="16">
        <v>0.634913262425572</v>
      </c>
      <c r="BQ9" s="16">
        <v>0.52368084492966205</v>
      </c>
      <c r="BR9" s="16">
        <v>0.62985086725338102</v>
      </c>
      <c r="BS9" s="16">
        <v>0.81399415222143001</v>
      </c>
      <c r="BT9" s="16"/>
      <c r="BU9" s="16">
        <v>0.63842382531497799</v>
      </c>
      <c r="BV9" s="16">
        <v>0.62710648506647504</v>
      </c>
      <c r="BW9" s="16"/>
      <c r="BX9" s="16">
        <v>0.645232952137067</v>
      </c>
      <c r="BY9" s="16">
        <v>0.62958797460328397</v>
      </c>
      <c r="BZ9" s="16"/>
      <c r="CA9" s="16">
        <v>0.625658250403758</v>
      </c>
      <c r="CB9" s="16">
        <v>0.63954008839638199</v>
      </c>
    </row>
    <row r="10" spans="2:80" ht="43.5" x14ac:dyDescent="0.35">
      <c r="B10" s="17" t="s">
        <v>458</v>
      </c>
      <c r="C10" s="16">
        <v>0.56526237270191104</v>
      </c>
      <c r="D10" s="16">
        <v>0.54939151553071297</v>
      </c>
      <c r="E10" s="16">
        <v>0.58275090875395696</v>
      </c>
      <c r="F10" s="16"/>
      <c r="G10" s="16">
        <v>0.49049660055494998</v>
      </c>
      <c r="H10" s="16">
        <v>0.54839062429979601</v>
      </c>
      <c r="I10" s="16">
        <v>0.63849436447048502</v>
      </c>
      <c r="J10" s="16"/>
      <c r="K10" s="16">
        <v>0.60816025889830705</v>
      </c>
      <c r="L10" s="16">
        <v>0.63982101356343002</v>
      </c>
      <c r="M10" s="16">
        <v>0.381706355625823</v>
      </c>
      <c r="N10" s="16">
        <v>0.51860735869413799</v>
      </c>
      <c r="O10" s="16"/>
      <c r="P10" s="16">
        <v>0.50496500978248704</v>
      </c>
      <c r="Q10" s="16">
        <v>0.63854305899519104</v>
      </c>
      <c r="R10" s="16">
        <v>0.63865162394033403</v>
      </c>
      <c r="S10" s="16">
        <v>0.60021076796323203</v>
      </c>
      <c r="T10" s="16">
        <v>0.60286163108531299</v>
      </c>
      <c r="U10" s="16">
        <v>0.45432124368200799</v>
      </c>
      <c r="V10" s="16">
        <v>0.67819478958731705</v>
      </c>
      <c r="W10" s="16">
        <v>0.50131833679001703</v>
      </c>
      <c r="X10" s="16">
        <v>0.50608130635034398</v>
      </c>
      <c r="Y10" s="16">
        <v>0.58877937651083401</v>
      </c>
      <c r="Z10" s="16">
        <v>0.50152887583892303</v>
      </c>
      <c r="AA10" s="16">
        <v>0.73799588933248295</v>
      </c>
      <c r="AB10" s="16"/>
      <c r="AC10" s="16">
        <v>0.499028035656292</v>
      </c>
      <c r="AD10" s="16">
        <v>0.54099565523326898</v>
      </c>
      <c r="AE10" s="16">
        <v>0.67791659197314902</v>
      </c>
      <c r="AF10" s="16">
        <v>0.62553886990860197</v>
      </c>
      <c r="AG10" s="16"/>
      <c r="AH10" s="16">
        <v>0.49130210903992</v>
      </c>
      <c r="AI10" s="16">
        <v>0.69762066388536004</v>
      </c>
      <c r="AJ10" s="16">
        <v>0.65374606116682898</v>
      </c>
      <c r="AK10" s="16">
        <v>1</v>
      </c>
      <c r="AL10" s="16"/>
      <c r="AM10" s="16">
        <v>0.50601700234429603</v>
      </c>
      <c r="AN10" s="16">
        <v>0.64946592614613197</v>
      </c>
      <c r="AO10" s="16">
        <v>0.61481556644285396</v>
      </c>
      <c r="AP10" s="16"/>
      <c r="AQ10" s="16">
        <v>0.56485868921085802</v>
      </c>
      <c r="AR10" s="16">
        <v>0.56904717736732002</v>
      </c>
      <c r="AS10" s="16">
        <v>0.61897166550354299</v>
      </c>
      <c r="AT10" s="16">
        <v>0.36593981518854901</v>
      </c>
      <c r="AU10" s="16">
        <v>0.57829498139678404</v>
      </c>
      <c r="AV10" s="16"/>
      <c r="AW10" s="16">
        <v>0.58994441259923303</v>
      </c>
      <c r="AX10" s="16">
        <v>0.84160201392823997</v>
      </c>
      <c r="AY10" s="16">
        <v>0.84160201392823997</v>
      </c>
      <c r="AZ10" s="16">
        <v>0.436617517886498</v>
      </c>
      <c r="BA10" s="16">
        <v>0.46318839657913502</v>
      </c>
      <c r="BB10" s="16">
        <v>0.76454330778005797</v>
      </c>
      <c r="BC10" s="16">
        <v>0.490705710180109</v>
      </c>
      <c r="BD10" s="16">
        <v>0.45234527443823802</v>
      </c>
      <c r="BE10" s="16">
        <v>0.50400521187590797</v>
      </c>
      <c r="BF10" s="16"/>
      <c r="BG10" s="16">
        <v>0.64305080434411499</v>
      </c>
      <c r="BH10" s="16">
        <v>0.41636510609407001</v>
      </c>
      <c r="BI10" s="16">
        <v>0.52804669455605702</v>
      </c>
      <c r="BJ10" s="16">
        <v>0.52924179571915697</v>
      </c>
      <c r="BK10" s="16">
        <v>0.48246077694193101</v>
      </c>
      <c r="BL10" s="16">
        <v>0.37001127738783102</v>
      </c>
      <c r="BM10" s="16"/>
      <c r="BN10" s="16">
        <v>0.34011500290742802</v>
      </c>
      <c r="BO10" s="16">
        <v>0.640623634055556</v>
      </c>
      <c r="BP10" s="16">
        <v>0.46805702077912398</v>
      </c>
      <c r="BQ10" s="16">
        <v>0.60056401711376395</v>
      </c>
      <c r="BR10" s="16">
        <v>0.50913951123593004</v>
      </c>
      <c r="BS10" s="16">
        <v>0.65077244049087102</v>
      </c>
      <c r="BT10" s="16"/>
      <c r="BU10" s="16">
        <v>0.585127257966229</v>
      </c>
      <c r="BV10" s="16">
        <v>0.51902924525955496</v>
      </c>
      <c r="BW10" s="16"/>
      <c r="BX10" s="16">
        <v>0.71669312950046304</v>
      </c>
      <c r="BY10" s="16">
        <v>0.48466207802892503</v>
      </c>
      <c r="BZ10" s="16"/>
      <c r="CA10" s="16">
        <v>0.55225586576123897</v>
      </c>
      <c r="CB10" s="16">
        <v>0.57277588581641004</v>
      </c>
    </row>
    <row r="11" spans="2:80" ht="29" x14ac:dyDescent="0.35">
      <c r="B11" s="17" t="s">
        <v>459</v>
      </c>
      <c r="C11" s="16">
        <v>0.54330749986851701</v>
      </c>
      <c r="D11" s="16">
        <v>0.51017133461106801</v>
      </c>
      <c r="E11" s="16">
        <v>0.57982115596663197</v>
      </c>
      <c r="F11" s="16"/>
      <c r="G11" s="16">
        <v>0.52285818279637297</v>
      </c>
      <c r="H11" s="16">
        <v>0.55353597109780095</v>
      </c>
      <c r="I11" s="16">
        <v>0.54733007974319503</v>
      </c>
      <c r="J11" s="16"/>
      <c r="K11" s="16">
        <v>0.66941296789951399</v>
      </c>
      <c r="L11" s="16">
        <v>0.55396700422046596</v>
      </c>
      <c r="M11" s="16">
        <v>0.28524615978100598</v>
      </c>
      <c r="N11" s="16">
        <v>0.51124994371819799</v>
      </c>
      <c r="O11" s="16"/>
      <c r="P11" s="16">
        <v>0.56410842927119498</v>
      </c>
      <c r="Q11" s="16">
        <v>0.46945197310325298</v>
      </c>
      <c r="R11" s="16">
        <v>0.55692613392369505</v>
      </c>
      <c r="S11" s="16">
        <v>0.667281671851915</v>
      </c>
      <c r="T11" s="16">
        <v>0.49573031099111597</v>
      </c>
      <c r="U11" s="16">
        <v>0.43883585240634798</v>
      </c>
      <c r="V11" s="16">
        <v>0.452686672964769</v>
      </c>
      <c r="W11" s="16">
        <v>0.49701683281784398</v>
      </c>
      <c r="X11" s="16">
        <v>0.57563752757652398</v>
      </c>
      <c r="Y11" s="16">
        <v>0.62353039537172905</v>
      </c>
      <c r="Z11" s="16">
        <v>0.69149708375390395</v>
      </c>
      <c r="AA11" s="16">
        <v>0.49984812804752299</v>
      </c>
      <c r="AB11" s="16"/>
      <c r="AC11" s="16">
        <v>0.53248510055568199</v>
      </c>
      <c r="AD11" s="16">
        <v>0.49951980070792401</v>
      </c>
      <c r="AE11" s="16">
        <v>0.61561005370556798</v>
      </c>
      <c r="AF11" s="16">
        <v>0.62038766488159802</v>
      </c>
      <c r="AG11" s="16"/>
      <c r="AH11" s="16">
        <v>0.48442762210248103</v>
      </c>
      <c r="AI11" s="16">
        <v>0.71296810772668395</v>
      </c>
      <c r="AJ11" s="16">
        <v>0.56577699880362498</v>
      </c>
      <c r="AK11" s="16">
        <v>0.83047176687064905</v>
      </c>
      <c r="AL11" s="16"/>
      <c r="AM11" s="16">
        <v>0.46624453864558801</v>
      </c>
      <c r="AN11" s="16">
        <v>0.63950034383436505</v>
      </c>
      <c r="AO11" s="16">
        <v>0.61330264924134703</v>
      </c>
      <c r="AP11" s="16"/>
      <c r="AQ11" s="16">
        <v>0.53579555712594795</v>
      </c>
      <c r="AR11" s="16">
        <v>0.57342398272583395</v>
      </c>
      <c r="AS11" s="16">
        <v>0.49591346019864302</v>
      </c>
      <c r="AT11" s="16">
        <v>0.36593981518854901</v>
      </c>
      <c r="AU11" s="16">
        <v>0.38258704788349801</v>
      </c>
      <c r="AV11" s="16"/>
      <c r="AW11" s="16">
        <v>0.49753762957581399</v>
      </c>
      <c r="AX11" s="16">
        <v>0.53057991308357999</v>
      </c>
      <c r="AY11" s="16">
        <v>0.53057991308357999</v>
      </c>
      <c r="AZ11" s="16">
        <v>0.45733761396459999</v>
      </c>
      <c r="BA11" s="16">
        <v>0.52497836899416805</v>
      </c>
      <c r="BB11" s="16">
        <v>0.59454409265747499</v>
      </c>
      <c r="BC11" s="16">
        <v>0.63748433700417395</v>
      </c>
      <c r="BD11" s="16">
        <v>0.51572430572616601</v>
      </c>
      <c r="BE11" s="16">
        <v>1</v>
      </c>
      <c r="BF11" s="16"/>
      <c r="BG11" s="16">
        <v>0.53460716676505404</v>
      </c>
      <c r="BH11" s="16">
        <v>0.56215373446676997</v>
      </c>
      <c r="BI11" s="16">
        <v>0.44709831313538501</v>
      </c>
      <c r="BJ11" s="16">
        <v>0.51323893709594504</v>
      </c>
      <c r="BK11" s="16">
        <v>0.66622486325549002</v>
      </c>
      <c r="BL11" s="16">
        <v>0.37001127738783102</v>
      </c>
      <c r="BM11" s="16"/>
      <c r="BN11" s="16">
        <v>0.447546294823778</v>
      </c>
      <c r="BO11" s="16">
        <v>0.55084093755830099</v>
      </c>
      <c r="BP11" s="16">
        <v>0.61374372909806696</v>
      </c>
      <c r="BQ11" s="16">
        <v>0.48639595689989601</v>
      </c>
      <c r="BR11" s="16">
        <v>0.586288797043789</v>
      </c>
      <c r="BS11" s="16">
        <v>0.73833826446009998</v>
      </c>
      <c r="BT11" s="16"/>
      <c r="BU11" s="16">
        <v>0.54500259800196504</v>
      </c>
      <c r="BV11" s="16">
        <v>0.53936236316179997</v>
      </c>
      <c r="BW11" s="16"/>
      <c r="BX11" s="16">
        <v>0.54663390918794597</v>
      </c>
      <c r="BY11" s="16">
        <v>0.54153699051482296</v>
      </c>
      <c r="BZ11" s="16"/>
      <c r="CA11" s="16">
        <v>0.54382508680349295</v>
      </c>
      <c r="CB11" s="16">
        <v>0.54372195647646704</v>
      </c>
    </row>
    <row r="12" spans="2:80" ht="29" x14ac:dyDescent="0.35">
      <c r="B12" s="17" t="s">
        <v>460</v>
      </c>
      <c r="C12" s="16">
        <v>0.49369334783564001</v>
      </c>
      <c r="D12" s="16">
        <v>0.43564547159736899</v>
      </c>
      <c r="E12" s="16">
        <v>0.55765790661069503</v>
      </c>
      <c r="F12" s="16"/>
      <c r="G12" s="16">
        <v>0.55235030045011702</v>
      </c>
      <c r="H12" s="16">
        <v>0.49343286446337098</v>
      </c>
      <c r="I12" s="16">
        <v>0.45079537618087601</v>
      </c>
      <c r="J12" s="16"/>
      <c r="K12" s="16">
        <v>0.45508915015793999</v>
      </c>
      <c r="L12" s="16">
        <v>0.50087364416326197</v>
      </c>
      <c r="M12" s="16">
        <v>0.471357868602713</v>
      </c>
      <c r="N12" s="16">
        <v>0.54405264176514001</v>
      </c>
      <c r="O12" s="16"/>
      <c r="P12" s="16">
        <v>0.46503727858847299</v>
      </c>
      <c r="Q12" s="16">
        <v>0.397896719688765</v>
      </c>
      <c r="R12" s="16">
        <v>0.44813522139198197</v>
      </c>
      <c r="S12" s="16">
        <v>0.66274460685174996</v>
      </c>
      <c r="T12" s="16">
        <v>0.55653637562376901</v>
      </c>
      <c r="U12" s="16">
        <v>0.49389090357355298</v>
      </c>
      <c r="V12" s="16">
        <v>0.45232537504857401</v>
      </c>
      <c r="W12" s="16">
        <v>0.32526433838452901</v>
      </c>
      <c r="X12" s="16">
        <v>0.455635123638508</v>
      </c>
      <c r="Y12" s="16">
        <v>0.58120327907101299</v>
      </c>
      <c r="Z12" s="16">
        <v>0.63039715025287901</v>
      </c>
      <c r="AA12" s="16">
        <v>0.50015187195247701</v>
      </c>
      <c r="AB12" s="16"/>
      <c r="AC12" s="16">
        <v>0.53332963834588698</v>
      </c>
      <c r="AD12" s="16">
        <v>0.50855843422883695</v>
      </c>
      <c r="AE12" s="16">
        <v>0.40919040871713502</v>
      </c>
      <c r="AF12" s="16">
        <v>0.46915400576889799</v>
      </c>
      <c r="AG12" s="16"/>
      <c r="AH12" s="16">
        <v>0.46998186058260299</v>
      </c>
      <c r="AI12" s="16">
        <v>0.59044069739133798</v>
      </c>
      <c r="AJ12" s="16">
        <v>0.44990676230891302</v>
      </c>
      <c r="AK12" s="16">
        <v>0.75969768135375104</v>
      </c>
      <c r="AL12" s="16"/>
      <c r="AM12" s="16">
        <v>0.45698421667640399</v>
      </c>
      <c r="AN12" s="16">
        <v>0.53436211685119395</v>
      </c>
      <c r="AO12" s="16">
        <v>0.59645119945096703</v>
      </c>
      <c r="AP12" s="16"/>
      <c r="AQ12" s="16">
        <v>0.39409187498594</v>
      </c>
      <c r="AR12" s="16">
        <v>0.59821079832649704</v>
      </c>
      <c r="AS12" s="16">
        <v>0.30185550811768502</v>
      </c>
      <c r="AT12" s="16">
        <v>0.46933400060806202</v>
      </c>
      <c r="AU12" s="16">
        <v>0.70433659048313202</v>
      </c>
      <c r="AV12" s="16"/>
      <c r="AW12" s="16">
        <v>0.48799743470040002</v>
      </c>
      <c r="AX12" s="16">
        <v>0.38969232922623498</v>
      </c>
      <c r="AY12" s="16">
        <v>0.38969232922623498</v>
      </c>
      <c r="AZ12" s="16">
        <v>0.44712381175399002</v>
      </c>
      <c r="BA12" s="16">
        <v>0.45317116055067902</v>
      </c>
      <c r="BB12" s="16">
        <v>0.48134876098324503</v>
      </c>
      <c r="BC12" s="16">
        <v>0.637119049783475</v>
      </c>
      <c r="BD12" s="16">
        <v>0.68267382719700198</v>
      </c>
      <c r="BE12" s="16">
        <v>1</v>
      </c>
      <c r="BF12" s="16"/>
      <c r="BG12" s="16">
        <v>0.45990482939418098</v>
      </c>
      <c r="BH12" s="16">
        <v>0.468782488182926</v>
      </c>
      <c r="BI12" s="16">
        <v>0.77588667416170098</v>
      </c>
      <c r="BJ12" s="16">
        <v>0.43530907557853399</v>
      </c>
      <c r="BK12" s="16">
        <v>0.471357155050871</v>
      </c>
      <c r="BL12" s="16">
        <v>1</v>
      </c>
      <c r="BM12" s="16"/>
      <c r="BN12" s="16">
        <v>0.55329793811246297</v>
      </c>
      <c r="BO12" s="16">
        <v>0.51339965738298399</v>
      </c>
      <c r="BP12" s="16">
        <v>0.44909032195434201</v>
      </c>
      <c r="BQ12" s="16">
        <v>0.51633667780512105</v>
      </c>
      <c r="BR12" s="16">
        <v>0.40344503484201599</v>
      </c>
      <c r="BS12" s="16">
        <v>0.402102204147192</v>
      </c>
      <c r="BT12" s="16"/>
      <c r="BU12" s="16">
        <v>0.49350630264516698</v>
      </c>
      <c r="BV12" s="16">
        <v>0.494128672984189</v>
      </c>
      <c r="BW12" s="16"/>
      <c r="BX12" s="16">
        <v>0.38714119659698099</v>
      </c>
      <c r="BY12" s="16">
        <v>0.55040662702304599</v>
      </c>
      <c r="BZ12" s="16"/>
      <c r="CA12" s="16">
        <v>0.54387830306741602</v>
      </c>
      <c r="CB12" s="16">
        <v>0.44439018749068698</v>
      </c>
    </row>
    <row r="13" spans="2:80" ht="58" x14ac:dyDescent="0.35">
      <c r="B13" s="17" t="s">
        <v>461</v>
      </c>
      <c r="C13" s="16">
        <v>0.47480072789912198</v>
      </c>
      <c r="D13" s="16">
        <v>0.44098724742043199</v>
      </c>
      <c r="E13" s="16">
        <v>0.51206073635473404</v>
      </c>
      <c r="F13" s="16"/>
      <c r="G13" s="16">
        <v>0.49270408659769799</v>
      </c>
      <c r="H13" s="16">
        <v>0.53142412085551105</v>
      </c>
      <c r="I13" s="16">
        <v>0.40055726496045002</v>
      </c>
      <c r="J13" s="16"/>
      <c r="K13" s="16">
        <v>0.57283331599976295</v>
      </c>
      <c r="L13" s="16">
        <v>0.484607818967557</v>
      </c>
      <c r="M13" s="16">
        <v>0.337190858277096</v>
      </c>
      <c r="N13" s="16">
        <v>0.41495054621408201</v>
      </c>
      <c r="O13" s="16"/>
      <c r="P13" s="16">
        <v>0.39963754200791102</v>
      </c>
      <c r="Q13" s="16">
        <v>0.46374755408335799</v>
      </c>
      <c r="R13" s="16">
        <v>0.72980816907833301</v>
      </c>
      <c r="S13" s="16">
        <v>0.597643250889622</v>
      </c>
      <c r="T13" s="16">
        <v>0.43485775041282998</v>
      </c>
      <c r="U13" s="16">
        <v>0.27764123946688901</v>
      </c>
      <c r="V13" s="16">
        <v>0.58680491667977097</v>
      </c>
      <c r="W13" s="16">
        <v>0.65197820540670004</v>
      </c>
      <c r="X13" s="16">
        <v>0.41445407179055499</v>
      </c>
      <c r="Y13" s="16">
        <v>0.50167279079540805</v>
      </c>
      <c r="Z13" s="16">
        <v>0.49326855544845799</v>
      </c>
      <c r="AA13" s="16">
        <v>0.50015187195247701</v>
      </c>
      <c r="AB13" s="16"/>
      <c r="AC13" s="16">
        <v>0.47201097562275501</v>
      </c>
      <c r="AD13" s="16">
        <v>0.47145329760190102</v>
      </c>
      <c r="AE13" s="16">
        <v>0.58112256316529698</v>
      </c>
      <c r="AF13" s="16">
        <v>0.46456977104028502</v>
      </c>
      <c r="AG13" s="16"/>
      <c r="AH13" s="16">
        <v>0.41568329487737998</v>
      </c>
      <c r="AI13" s="16">
        <v>0.58678180424958903</v>
      </c>
      <c r="AJ13" s="16">
        <v>0.52693236847069902</v>
      </c>
      <c r="AK13" s="16">
        <v>0.57957528464329999</v>
      </c>
      <c r="AL13" s="16"/>
      <c r="AM13" s="16">
        <v>0.40426828452514901</v>
      </c>
      <c r="AN13" s="16">
        <v>0.59382589238335803</v>
      </c>
      <c r="AO13" s="16">
        <v>0.41824485097110597</v>
      </c>
      <c r="AP13" s="16"/>
      <c r="AQ13" s="16">
        <v>0.45121762228797702</v>
      </c>
      <c r="AR13" s="16">
        <v>0.481892575998281</v>
      </c>
      <c r="AS13" s="16">
        <v>0.59924511779282996</v>
      </c>
      <c r="AT13" s="16">
        <v>0.54078064276500304</v>
      </c>
      <c r="AU13" s="16">
        <v>0.45047169279891502</v>
      </c>
      <c r="AV13" s="16"/>
      <c r="AW13" s="16">
        <v>0.37013416201340898</v>
      </c>
      <c r="AX13" s="16">
        <v>0.49336689988370003</v>
      </c>
      <c r="AY13" s="16">
        <v>0.49336689988370003</v>
      </c>
      <c r="AZ13" s="16">
        <v>0.44538991220188501</v>
      </c>
      <c r="BA13" s="16">
        <v>0.53777580717487194</v>
      </c>
      <c r="BB13" s="16">
        <v>0.40017698848596001</v>
      </c>
      <c r="BC13" s="16">
        <v>0.47884223899206202</v>
      </c>
      <c r="BD13" s="16">
        <v>0.46028636937560302</v>
      </c>
      <c r="BE13" s="16">
        <v>0.50400521187590797</v>
      </c>
      <c r="BF13" s="16"/>
      <c r="BG13" s="16">
        <v>0.49102947653492002</v>
      </c>
      <c r="BH13" s="16">
        <v>0.46562865945940601</v>
      </c>
      <c r="BI13" s="16">
        <v>0.54242979570897298</v>
      </c>
      <c r="BJ13" s="16">
        <v>0.434050739114829</v>
      </c>
      <c r="BK13" s="16">
        <v>0.43458619644094398</v>
      </c>
      <c r="BL13" s="16">
        <v>0.37001127738783102</v>
      </c>
      <c r="BM13" s="16"/>
      <c r="BN13" s="16">
        <v>0.27326107569972702</v>
      </c>
      <c r="BO13" s="16">
        <v>0.553317243960741</v>
      </c>
      <c r="BP13" s="16">
        <v>0.51520483543720097</v>
      </c>
      <c r="BQ13" s="16">
        <v>0.44662449916230601</v>
      </c>
      <c r="BR13" s="16">
        <v>0.44861932877307398</v>
      </c>
      <c r="BS13" s="16">
        <v>0.474167197621017</v>
      </c>
      <c r="BT13" s="16"/>
      <c r="BU13" s="16">
        <v>0.48278075172560803</v>
      </c>
      <c r="BV13" s="16">
        <v>0.45622818375129798</v>
      </c>
      <c r="BW13" s="16"/>
      <c r="BX13" s="16">
        <v>0.48094767162886598</v>
      </c>
      <c r="BY13" s="16">
        <v>0.471528965369302</v>
      </c>
      <c r="BZ13" s="16"/>
      <c r="CA13" s="16">
        <v>0.46205055439561799</v>
      </c>
      <c r="CB13" s="16">
        <v>0.48931398815118099</v>
      </c>
    </row>
    <row r="14" spans="2:80" ht="29" x14ac:dyDescent="0.35">
      <c r="B14" s="17" t="s">
        <v>462</v>
      </c>
      <c r="C14" s="16">
        <v>0.41874610176958599</v>
      </c>
      <c r="D14" s="16">
        <v>0.38241426110971899</v>
      </c>
      <c r="E14" s="16">
        <v>0.45878116089483101</v>
      </c>
      <c r="F14" s="16"/>
      <c r="G14" s="16">
        <v>0.56412187806962899</v>
      </c>
      <c r="H14" s="16">
        <v>0.41785720891342298</v>
      </c>
      <c r="I14" s="16">
        <v>0.31268987909280699</v>
      </c>
      <c r="J14" s="16"/>
      <c r="K14" s="16">
        <v>0.36852500636923202</v>
      </c>
      <c r="L14" s="16">
        <v>0.31426697418051303</v>
      </c>
      <c r="M14" s="16">
        <v>0.35956975163265098</v>
      </c>
      <c r="N14" s="16">
        <v>0.63814010837493895</v>
      </c>
      <c r="O14" s="16"/>
      <c r="P14" s="16">
        <v>0.36951246091620699</v>
      </c>
      <c r="Q14" s="16">
        <v>0.39752193428372301</v>
      </c>
      <c r="R14" s="16">
        <v>0.45214704585227</v>
      </c>
      <c r="S14" s="16">
        <v>0.31887078867869001</v>
      </c>
      <c r="T14" s="16">
        <v>0.66670850383319202</v>
      </c>
      <c r="U14" s="16">
        <v>0.31589199348376101</v>
      </c>
      <c r="V14" s="16">
        <v>0.44629326689119803</v>
      </c>
      <c r="W14" s="16">
        <v>0.24439595779239501</v>
      </c>
      <c r="X14" s="16">
        <v>0.332881675197159</v>
      </c>
      <c r="Y14" s="16">
        <v>0.49590415769512303</v>
      </c>
      <c r="Z14" s="16">
        <v>0.56396087472721801</v>
      </c>
      <c r="AA14" s="16">
        <v>0.50015187195247701</v>
      </c>
      <c r="AB14" s="16"/>
      <c r="AC14" s="16">
        <v>0.49056943616526399</v>
      </c>
      <c r="AD14" s="16">
        <v>0.40860444508226201</v>
      </c>
      <c r="AE14" s="16">
        <v>0.32065525861133498</v>
      </c>
      <c r="AF14" s="16">
        <v>0.44304634752160899</v>
      </c>
      <c r="AG14" s="16"/>
      <c r="AH14" s="16">
        <v>0.40791211397579802</v>
      </c>
      <c r="AI14" s="16">
        <v>0.47542173160994999</v>
      </c>
      <c r="AJ14" s="16">
        <v>0.33999244659694799</v>
      </c>
      <c r="AK14" s="16">
        <v>0.59016944822440098</v>
      </c>
      <c r="AL14" s="16"/>
      <c r="AM14" s="16">
        <v>0.40933200790014801</v>
      </c>
      <c r="AN14" s="16">
        <v>0.43297952250448801</v>
      </c>
      <c r="AO14" s="16">
        <v>0.44076893974436399</v>
      </c>
      <c r="AP14" s="16"/>
      <c r="AQ14" s="16">
        <v>0.382365125756369</v>
      </c>
      <c r="AR14" s="16">
        <v>0.440524618928817</v>
      </c>
      <c r="AS14" s="16">
        <v>0.28974901549998899</v>
      </c>
      <c r="AT14" s="16">
        <v>0.46933400060806202</v>
      </c>
      <c r="AU14" s="16">
        <v>0.48188252971668699</v>
      </c>
      <c r="AV14" s="16"/>
      <c r="AW14" s="16">
        <v>0.47939350467736003</v>
      </c>
      <c r="AX14" s="16">
        <v>0.20544964324720999</v>
      </c>
      <c r="AY14" s="16">
        <v>0.20544964324720999</v>
      </c>
      <c r="AZ14" s="16">
        <v>0.38264419157424701</v>
      </c>
      <c r="BA14" s="16">
        <v>0.49177518832971501</v>
      </c>
      <c r="BB14" s="16">
        <v>0.23731845833217799</v>
      </c>
      <c r="BC14" s="16">
        <v>0.48358327139863999</v>
      </c>
      <c r="BD14" s="16">
        <v>0.71325403612251004</v>
      </c>
      <c r="BE14" s="16">
        <v>0.50400521187590797</v>
      </c>
      <c r="BF14" s="16"/>
      <c r="BG14" s="16">
        <v>0.336829524844104</v>
      </c>
      <c r="BH14" s="16">
        <v>0.416319424690822</v>
      </c>
      <c r="BI14" s="16">
        <v>0.70164750703892897</v>
      </c>
      <c r="BJ14" s="16">
        <v>0.54216803224664101</v>
      </c>
      <c r="BK14" s="16">
        <v>0.440508349991382</v>
      </c>
      <c r="BL14" s="16">
        <v>1</v>
      </c>
      <c r="BM14" s="16"/>
      <c r="BN14" s="16">
        <v>0.45866838272430399</v>
      </c>
      <c r="BO14" s="16">
        <v>0.47448144452459601</v>
      </c>
      <c r="BP14" s="16">
        <v>0.45736920274814302</v>
      </c>
      <c r="BQ14" s="16">
        <v>0.37775278475248097</v>
      </c>
      <c r="BR14" s="16">
        <v>0.26709741482676802</v>
      </c>
      <c r="BS14" s="16">
        <v>0.40202469511643701</v>
      </c>
      <c r="BT14" s="16"/>
      <c r="BU14" s="16">
        <v>0.40700129236098698</v>
      </c>
      <c r="BV14" s="16">
        <v>0.446080730837358</v>
      </c>
      <c r="BW14" s="16"/>
      <c r="BX14" s="16">
        <v>0.32775939571922302</v>
      </c>
      <c r="BY14" s="16">
        <v>0.46717454176437201</v>
      </c>
      <c r="BZ14" s="16"/>
      <c r="CA14" s="16">
        <v>0.47386448175914098</v>
      </c>
      <c r="CB14" s="16">
        <v>0.354164450229703</v>
      </c>
    </row>
    <row r="15" spans="2:80" ht="43.5" x14ac:dyDescent="0.35">
      <c r="B15" s="17" t="s">
        <v>463</v>
      </c>
      <c r="C15" s="16">
        <v>0.39471371175689102</v>
      </c>
      <c r="D15" s="16">
        <v>0.43068868709542302</v>
      </c>
      <c r="E15" s="16">
        <v>0.35507189238994002</v>
      </c>
      <c r="F15" s="16"/>
      <c r="G15" s="16">
        <v>0.3859986284877</v>
      </c>
      <c r="H15" s="16">
        <v>0.42726336184484198</v>
      </c>
      <c r="I15" s="16">
        <v>0.36602660202187298</v>
      </c>
      <c r="J15" s="16"/>
      <c r="K15" s="16">
        <v>0.45653686827029399</v>
      </c>
      <c r="L15" s="16">
        <v>0.359766506076167</v>
      </c>
      <c r="M15" s="16">
        <v>0.35638227628510599</v>
      </c>
      <c r="N15" s="16">
        <v>0.38142020097818402</v>
      </c>
      <c r="O15" s="16"/>
      <c r="P15" s="16">
        <v>0.46452705534397498</v>
      </c>
      <c r="Q15" s="16">
        <v>0.33320811200922101</v>
      </c>
      <c r="R15" s="16">
        <v>0.27605555044653102</v>
      </c>
      <c r="S15" s="16">
        <v>0.59757943955148096</v>
      </c>
      <c r="T15" s="16">
        <v>0.33328318927934503</v>
      </c>
      <c r="U15" s="16">
        <v>0.318423613769724</v>
      </c>
      <c r="V15" s="16">
        <v>0.41203227003783999</v>
      </c>
      <c r="W15" s="16">
        <v>0.247713632139337</v>
      </c>
      <c r="X15" s="16">
        <v>0.40815035761293</v>
      </c>
      <c r="Y15" s="16">
        <v>0.41784160447829299</v>
      </c>
      <c r="Z15" s="16">
        <v>0.44304793387809599</v>
      </c>
      <c r="AA15" s="16">
        <v>0.262004110667518</v>
      </c>
      <c r="AB15" s="16"/>
      <c r="AC15" s="16">
        <v>0.37330442381456802</v>
      </c>
      <c r="AD15" s="16">
        <v>0.33812860331786998</v>
      </c>
      <c r="AE15" s="16">
        <v>0.44995115117759998</v>
      </c>
      <c r="AF15" s="16">
        <v>0.565631186366372</v>
      </c>
      <c r="AG15" s="16"/>
      <c r="AH15" s="16">
        <v>0.34712989957976598</v>
      </c>
      <c r="AI15" s="16">
        <v>0.50791083477058296</v>
      </c>
      <c r="AJ15" s="16">
        <v>0.38693270076409098</v>
      </c>
      <c r="AK15" s="16">
        <v>0.83047176687064905</v>
      </c>
      <c r="AL15" s="16"/>
      <c r="AM15" s="16">
        <v>0.41817533778994398</v>
      </c>
      <c r="AN15" s="16">
        <v>0.37013873620422699</v>
      </c>
      <c r="AO15" s="16">
        <v>0.36195075081546302</v>
      </c>
      <c r="AP15" s="16"/>
      <c r="AQ15" s="16">
        <v>0.40545336197245202</v>
      </c>
      <c r="AR15" s="16">
        <v>0.34632397486022898</v>
      </c>
      <c r="AS15" s="16">
        <v>0.51512028903284801</v>
      </c>
      <c r="AT15" s="16">
        <v>0.35873065640612301</v>
      </c>
      <c r="AU15" s="16">
        <v>0.407653407623079</v>
      </c>
      <c r="AV15" s="16"/>
      <c r="AW15" s="16">
        <v>0.359503705054109</v>
      </c>
      <c r="AX15" s="16">
        <v>0.25148508186055701</v>
      </c>
      <c r="AY15" s="16">
        <v>0.25148508186055701</v>
      </c>
      <c r="AZ15" s="16">
        <v>0.474605620804183</v>
      </c>
      <c r="BA15" s="16">
        <v>0.46683154961281798</v>
      </c>
      <c r="BB15" s="16">
        <v>0.48001860763431597</v>
      </c>
      <c r="BC15" s="16">
        <v>0.36654920570286997</v>
      </c>
      <c r="BD15" s="16">
        <v>0.30253742015026702</v>
      </c>
      <c r="BE15" s="16">
        <v>0.50400521187590797</v>
      </c>
      <c r="BF15" s="16"/>
      <c r="BG15" s="16">
        <v>0.38726063718723203</v>
      </c>
      <c r="BH15" s="16">
        <v>0.45150643891141101</v>
      </c>
      <c r="BI15" s="16">
        <v>0.33564304319275701</v>
      </c>
      <c r="BJ15" s="16">
        <v>0.343761288465114</v>
      </c>
      <c r="BK15" s="16">
        <v>0.43933812116134102</v>
      </c>
      <c r="BL15" s="16">
        <v>0.37001127738783102</v>
      </c>
      <c r="BM15" s="16"/>
      <c r="BN15" s="16">
        <v>0.46091304747140899</v>
      </c>
      <c r="BO15" s="16">
        <v>0.38955478145285699</v>
      </c>
      <c r="BP15" s="16">
        <v>0.55863342684509198</v>
      </c>
      <c r="BQ15" s="16">
        <v>0.34311690809786799</v>
      </c>
      <c r="BR15" s="16">
        <v>0.33897604781641599</v>
      </c>
      <c r="BS15" s="16">
        <v>0.40602633063785898</v>
      </c>
      <c r="BT15" s="16"/>
      <c r="BU15" s="16">
        <v>0.416441957326387</v>
      </c>
      <c r="BV15" s="16">
        <v>0.34414383767270601</v>
      </c>
      <c r="BW15" s="16"/>
      <c r="BX15" s="16">
        <v>0.41567483708358699</v>
      </c>
      <c r="BY15" s="16">
        <v>0.38355697640321001</v>
      </c>
      <c r="BZ15" s="16"/>
      <c r="CA15" s="16">
        <v>0.36610057420018899</v>
      </c>
      <c r="CB15" s="16">
        <v>0.42558042867023599</v>
      </c>
    </row>
    <row r="16" spans="2:80" ht="58" x14ac:dyDescent="0.35">
      <c r="B16" s="17" t="s">
        <v>464</v>
      </c>
      <c r="C16" s="16">
        <v>0.33215183204339799</v>
      </c>
      <c r="D16" s="16">
        <v>0.35731870058860599</v>
      </c>
      <c r="E16" s="16">
        <v>0.30441976419588002</v>
      </c>
      <c r="F16" s="16"/>
      <c r="G16" s="16">
        <v>0.37349255793985497</v>
      </c>
      <c r="H16" s="16">
        <v>0.32711070603606002</v>
      </c>
      <c r="I16" s="16">
        <v>0.307156364685093</v>
      </c>
      <c r="J16" s="16"/>
      <c r="K16" s="16">
        <v>0.33073000732461999</v>
      </c>
      <c r="L16" s="16">
        <v>0.35174846069185101</v>
      </c>
      <c r="M16" s="16">
        <v>0.18517884392550499</v>
      </c>
      <c r="N16" s="16">
        <v>0.38730400525235897</v>
      </c>
      <c r="O16" s="16"/>
      <c r="P16" s="16">
        <v>0.211822205843545</v>
      </c>
      <c r="Q16" s="16">
        <v>0.47018134264183697</v>
      </c>
      <c r="R16" s="16">
        <v>0.27243837383577701</v>
      </c>
      <c r="S16" s="16">
        <v>0.45816996092661799</v>
      </c>
      <c r="T16" s="16">
        <v>0.16088380802823701</v>
      </c>
      <c r="U16" s="16">
        <v>0.220786866086258</v>
      </c>
      <c r="V16" s="16">
        <v>0.41028832250149999</v>
      </c>
      <c r="W16" s="16">
        <v>0.247713632139337</v>
      </c>
      <c r="X16" s="16">
        <v>0.33016629735353198</v>
      </c>
      <c r="Y16" s="16">
        <v>0.37545183328622</v>
      </c>
      <c r="Z16" s="16">
        <v>0.50748161887820398</v>
      </c>
      <c r="AA16" s="16">
        <v>0.50015187195247701</v>
      </c>
      <c r="AB16" s="16"/>
      <c r="AC16" s="16">
        <v>0.36300348144232297</v>
      </c>
      <c r="AD16" s="16">
        <v>0.30015654384104401</v>
      </c>
      <c r="AE16" s="16">
        <v>0.30986779056752001</v>
      </c>
      <c r="AF16" s="16">
        <v>0.40622033660161599</v>
      </c>
      <c r="AG16" s="16"/>
      <c r="AH16" s="16">
        <v>0.29773008227311898</v>
      </c>
      <c r="AI16" s="16">
        <v>0.38738125302172</v>
      </c>
      <c r="AJ16" s="16">
        <v>0.34612805746119302</v>
      </c>
      <c r="AK16" s="16">
        <v>0.83047176687064905</v>
      </c>
      <c r="AL16" s="16"/>
      <c r="AM16" s="16">
        <v>0.28640963809488801</v>
      </c>
      <c r="AN16" s="16">
        <v>0.39192857083447002</v>
      </c>
      <c r="AO16" s="16">
        <v>0.39346499494422299</v>
      </c>
      <c r="AP16" s="16"/>
      <c r="AQ16" s="16">
        <v>0.31092389534985099</v>
      </c>
      <c r="AR16" s="16">
        <v>0.38736802550602401</v>
      </c>
      <c r="AS16" s="16">
        <v>0.32071893760804199</v>
      </c>
      <c r="AT16" s="16">
        <v>0.18388982882966901</v>
      </c>
      <c r="AU16" s="16">
        <v>0.20373026092757199</v>
      </c>
      <c r="AV16" s="16"/>
      <c r="AW16" s="16">
        <v>0.48833044951050403</v>
      </c>
      <c r="AX16" s="16">
        <v>0.28694149380971101</v>
      </c>
      <c r="AY16" s="16">
        <v>0.28694149380971101</v>
      </c>
      <c r="AZ16" s="16">
        <v>0.30577439242848697</v>
      </c>
      <c r="BA16" s="16">
        <v>0.32932091103852901</v>
      </c>
      <c r="BB16" s="16">
        <v>0.65001782275689901</v>
      </c>
      <c r="BC16" s="16">
        <v>0.21301342731803499</v>
      </c>
      <c r="BD16" s="16">
        <v>0.49562946589270301</v>
      </c>
      <c r="BE16" s="16">
        <v>0.50400521187590797</v>
      </c>
      <c r="BF16" s="16"/>
      <c r="BG16" s="16">
        <v>0.33511623310868099</v>
      </c>
      <c r="BH16" s="16">
        <v>0.271967107152851</v>
      </c>
      <c r="BI16" s="16">
        <v>0.47107851777699</v>
      </c>
      <c r="BJ16" s="16">
        <v>0.36770286324794899</v>
      </c>
      <c r="BK16" s="16">
        <v>0.36028447158971799</v>
      </c>
      <c r="BL16" s="16">
        <v>0.37001127738783102</v>
      </c>
      <c r="BM16" s="16"/>
      <c r="BN16" s="16">
        <v>0.21626614778471101</v>
      </c>
      <c r="BO16" s="16">
        <v>0.39777885141545899</v>
      </c>
      <c r="BP16" s="16">
        <v>0.35358037363411998</v>
      </c>
      <c r="BQ16" s="16">
        <v>0.33409150875971499</v>
      </c>
      <c r="BR16" s="16">
        <v>0.201352795279748</v>
      </c>
      <c r="BS16" s="16">
        <v>0.39902643014373701</v>
      </c>
      <c r="BT16" s="16"/>
      <c r="BU16" s="16">
        <v>0.350431263566232</v>
      </c>
      <c r="BV16" s="16">
        <v>0.28960865719370299</v>
      </c>
      <c r="BW16" s="16"/>
      <c r="BX16" s="16">
        <v>0.33491035061385499</v>
      </c>
      <c r="BY16" s="16">
        <v>0.33068358731993402</v>
      </c>
      <c r="BZ16" s="16"/>
      <c r="CA16" s="16">
        <v>0.365389396611004</v>
      </c>
      <c r="CB16" s="16">
        <v>0.29127429851502101</v>
      </c>
    </row>
    <row r="17" spans="2:80" x14ac:dyDescent="0.35">
      <c r="B17" s="17" t="s">
        <v>98</v>
      </c>
      <c r="C17" s="16">
        <v>6.0321238870456297E-2</v>
      </c>
      <c r="D17" s="16">
        <v>9.5731063435601699E-2</v>
      </c>
      <c r="E17" s="16">
        <v>2.1302174756645E-2</v>
      </c>
      <c r="F17" s="16"/>
      <c r="G17" s="16">
        <v>6.5938597601369595E-2</v>
      </c>
      <c r="H17" s="16">
        <v>8.7094843324499696E-2</v>
      </c>
      <c r="I17" s="16">
        <v>2.7312710122478E-2</v>
      </c>
      <c r="J17" s="16"/>
      <c r="K17" s="16">
        <v>4.6988027609397902E-2</v>
      </c>
      <c r="L17" s="16">
        <v>4.0752211567341497E-2</v>
      </c>
      <c r="M17" s="16">
        <v>0.123887486515853</v>
      </c>
      <c r="N17" s="16">
        <v>6.7028616841826094E-2</v>
      </c>
      <c r="O17" s="16"/>
      <c r="P17" s="16">
        <v>2.8815143028859999E-2</v>
      </c>
      <c r="Q17" s="16">
        <v>0.132913955708403</v>
      </c>
      <c r="R17" s="16">
        <v>9.0877806754707399E-2</v>
      </c>
      <c r="S17" s="16">
        <v>0</v>
      </c>
      <c r="T17" s="16">
        <v>0</v>
      </c>
      <c r="U17" s="16">
        <v>0.163117743657331</v>
      </c>
      <c r="V17" s="16">
        <v>4.3456378356984002E-2</v>
      </c>
      <c r="W17" s="16">
        <v>8.3246811178218694E-2</v>
      </c>
      <c r="X17" s="16">
        <v>4.1362078947279099E-2</v>
      </c>
      <c r="Y17" s="16">
        <v>4.3899465908875203E-2</v>
      </c>
      <c r="Z17" s="16">
        <v>6.0325318158055301E-2</v>
      </c>
      <c r="AA17" s="16">
        <v>0</v>
      </c>
      <c r="AB17" s="16"/>
      <c r="AC17" s="16">
        <v>3.5013931694847997E-2</v>
      </c>
      <c r="AD17" s="16">
        <v>8.0163114982452002E-2</v>
      </c>
      <c r="AE17" s="16">
        <v>9.4812315571252803E-2</v>
      </c>
      <c r="AF17" s="16">
        <v>0</v>
      </c>
      <c r="AG17" s="16"/>
      <c r="AH17" s="16">
        <v>7.9327308303414806E-2</v>
      </c>
      <c r="AI17" s="16">
        <v>4.7050236486885298E-2</v>
      </c>
      <c r="AJ17" s="16">
        <v>0</v>
      </c>
      <c r="AK17" s="16">
        <v>0</v>
      </c>
      <c r="AL17" s="16"/>
      <c r="AM17" s="16">
        <v>5.4812704378007102E-2</v>
      </c>
      <c r="AN17" s="16">
        <v>6.7367061815526E-2</v>
      </c>
      <c r="AO17" s="16">
        <v>6.9719334839935199E-2</v>
      </c>
      <c r="AP17" s="16"/>
      <c r="AQ17" s="16">
        <v>5.03686948290238E-2</v>
      </c>
      <c r="AR17" s="16">
        <v>0.10463243657044601</v>
      </c>
      <c r="AS17" s="16">
        <v>5.9873608606086197E-2</v>
      </c>
      <c r="AT17" s="16">
        <v>0.173775185456604</v>
      </c>
      <c r="AU17" s="16">
        <v>0</v>
      </c>
      <c r="AV17" s="16"/>
      <c r="AW17" s="16">
        <v>0</v>
      </c>
      <c r="AX17" s="16">
        <v>0</v>
      </c>
      <c r="AY17" s="16">
        <v>0</v>
      </c>
      <c r="AZ17" s="16">
        <v>0.143453800610571</v>
      </c>
      <c r="BA17" s="16">
        <v>0</v>
      </c>
      <c r="BB17" s="16">
        <v>0.122261360545713</v>
      </c>
      <c r="BC17" s="16">
        <v>0</v>
      </c>
      <c r="BD17" s="16">
        <v>7.6453256678730902E-2</v>
      </c>
      <c r="BE17" s="16">
        <v>0</v>
      </c>
      <c r="BF17" s="16"/>
      <c r="BG17" s="16">
        <v>5.9974195568490499E-2</v>
      </c>
      <c r="BH17" s="16">
        <v>9.9791270681457905E-2</v>
      </c>
      <c r="BI17" s="16">
        <v>0</v>
      </c>
      <c r="BJ17" s="16">
        <v>7.0823988370317198E-2</v>
      </c>
      <c r="BK17" s="16">
        <v>0</v>
      </c>
      <c r="BL17" s="16">
        <v>0</v>
      </c>
      <c r="BM17" s="16"/>
      <c r="BN17" s="16">
        <v>4.2732728048663703E-2</v>
      </c>
      <c r="BO17" s="16">
        <v>7.4937156160668303E-2</v>
      </c>
      <c r="BP17" s="16">
        <v>0</v>
      </c>
      <c r="BQ17" s="16">
        <v>7.2374145330371203E-2</v>
      </c>
      <c r="BR17" s="16">
        <v>3.08743267350386E-2</v>
      </c>
      <c r="BS17" s="16">
        <v>9.9619965954667697E-2</v>
      </c>
      <c r="BT17" s="16"/>
      <c r="BU17" s="16">
        <v>5.68863687198694E-2</v>
      </c>
      <c r="BV17" s="16">
        <v>6.8315485366573003E-2</v>
      </c>
      <c r="BW17" s="16"/>
      <c r="BX17" s="16">
        <v>2.44349324931325E-2</v>
      </c>
      <c r="BY17" s="16">
        <v>7.9422027441335502E-2</v>
      </c>
      <c r="BZ17" s="16"/>
      <c r="CA17" s="16">
        <v>4.0936267271440799E-2</v>
      </c>
      <c r="CB17" s="16">
        <v>8.3673112421290094E-2</v>
      </c>
    </row>
    <row r="18" spans="2:80" x14ac:dyDescent="0.35">
      <c r="B18" s="24" t="s">
        <v>154</v>
      </c>
      <c r="C18" s="18">
        <v>3.76501739648437E-2</v>
      </c>
      <c r="D18" s="18">
        <v>4.5472009795601599E-2</v>
      </c>
      <c r="E18" s="18">
        <v>2.90310769341156E-2</v>
      </c>
      <c r="F18" s="18"/>
      <c r="G18" s="18">
        <v>2.09598276419522E-2</v>
      </c>
      <c r="H18" s="18">
        <v>3.1649688928940899E-2</v>
      </c>
      <c r="I18" s="18">
        <v>5.6407465812997999E-2</v>
      </c>
      <c r="J18" s="18"/>
      <c r="K18" s="18">
        <v>1.3245486537725001E-2</v>
      </c>
      <c r="L18" s="18">
        <v>2.6892871616893299E-2</v>
      </c>
      <c r="M18" s="18">
        <v>0.11846706342022301</v>
      </c>
      <c r="N18" s="18">
        <v>3.8187044155193799E-2</v>
      </c>
      <c r="O18" s="18"/>
      <c r="P18" s="18">
        <v>6.3109237065965204E-2</v>
      </c>
      <c r="Q18" s="18">
        <v>3.22688209796217E-2</v>
      </c>
      <c r="R18" s="18">
        <v>9.7124898712032101E-2</v>
      </c>
      <c r="S18" s="18">
        <v>6.7514192666058195E-2</v>
      </c>
      <c r="T18" s="18">
        <v>5.4426375901267102E-2</v>
      </c>
      <c r="U18" s="18">
        <v>6.1220033319855802E-2</v>
      </c>
      <c r="V18" s="18">
        <v>0</v>
      </c>
      <c r="W18" s="18">
        <v>0</v>
      </c>
      <c r="X18" s="18">
        <v>0</v>
      </c>
      <c r="Y18" s="18">
        <v>4.0024660273640801E-2</v>
      </c>
      <c r="Z18" s="18">
        <v>0</v>
      </c>
      <c r="AA18" s="18">
        <v>0</v>
      </c>
      <c r="AB18" s="18"/>
      <c r="AC18" s="18">
        <v>3.3475387778772202E-2</v>
      </c>
      <c r="AD18" s="18">
        <v>2.79421987042958E-2</v>
      </c>
      <c r="AE18" s="18">
        <v>2.7531307599524001E-2</v>
      </c>
      <c r="AF18" s="18">
        <v>6.4440844817253207E-2</v>
      </c>
      <c r="AG18" s="18"/>
      <c r="AH18" s="18">
        <v>3.16618070157988E-2</v>
      </c>
      <c r="AI18" s="18">
        <v>4.4099916550802899E-2</v>
      </c>
      <c r="AJ18" s="18">
        <v>7.5358063430319297E-2</v>
      </c>
      <c r="AK18" s="18">
        <v>0</v>
      </c>
      <c r="AL18" s="18"/>
      <c r="AM18" s="18">
        <v>3.5856629241540802E-2</v>
      </c>
      <c r="AN18" s="18">
        <v>3.2866189358931701E-2</v>
      </c>
      <c r="AO18" s="18">
        <v>8.1007299076166994E-2</v>
      </c>
      <c r="AP18" s="18"/>
      <c r="AQ18" s="18">
        <v>4.4569201114516503E-2</v>
      </c>
      <c r="AR18" s="18">
        <v>0</v>
      </c>
      <c r="AS18" s="18">
        <v>0.120734160895467</v>
      </c>
      <c r="AT18" s="18">
        <v>0</v>
      </c>
      <c r="AU18" s="18">
        <v>0.132934037584232</v>
      </c>
      <c r="AV18" s="18"/>
      <c r="AW18" s="18">
        <v>0.139097553169925</v>
      </c>
      <c r="AX18" s="18">
        <v>5.8401350117823297E-2</v>
      </c>
      <c r="AY18" s="18">
        <v>5.8401350117823297E-2</v>
      </c>
      <c r="AZ18" s="18">
        <v>2.7113090091385399E-2</v>
      </c>
      <c r="BA18" s="18">
        <v>0</v>
      </c>
      <c r="BB18" s="18">
        <v>0</v>
      </c>
      <c r="BC18" s="18">
        <v>0</v>
      </c>
      <c r="BD18" s="18">
        <v>6.5053485304105693E-2</v>
      </c>
      <c r="BE18" s="18">
        <v>0</v>
      </c>
      <c r="BF18" s="18"/>
      <c r="BG18" s="18">
        <v>6.2711450002146202E-2</v>
      </c>
      <c r="BH18" s="18">
        <v>0</v>
      </c>
      <c r="BI18" s="18">
        <v>0</v>
      </c>
      <c r="BJ18" s="18">
        <v>0</v>
      </c>
      <c r="BK18" s="18">
        <v>0</v>
      </c>
      <c r="BL18" s="18">
        <v>0.37001127738783102</v>
      </c>
      <c r="BM18" s="18"/>
      <c r="BN18" s="18">
        <v>4.9027412795630998E-2</v>
      </c>
      <c r="BO18" s="18">
        <v>4.75112083983203E-2</v>
      </c>
      <c r="BP18" s="18">
        <v>0</v>
      </c>
      <c r="BQ18" s="18">
        <v>3.9099869077593802E-2</v>
      </c>
      <c r="BR18" s="18">
        <v>3.0559122848007401E-2</v>
      </c>
      <c r="BS18" s="18">
        <v>0</v>
      </c>
      <c r="BT18" s="18"/>
      <c r="BU18" s="18">
        <v>4.20632785011191E-2</v>
      </c>
      <c r="BV18" s="18">
        <v>2.7379204778399099E-2</v>
      </c>
      <c r="BW18" s="18"/>
      <c r="BX18" s="18">
        <v>1.5983172220295699E-2</v>
      </c>
      <c r="BY18" s="18">
        <v>4.9182617982236297E-2</v>
      </c>
      <c r="BZ18" s="18"/>
      <c r="CA18" s="18">
        <v>5.54168028118859E-2</v>
      </c>
      <c r="CB18" s="18">
        <v>1.7842592188770299E-2</v>
      </c>
    </row>
    <row r="19" spans="2:80" x14ac:dyDescent="0.35">
      <c r="B19" t="s">
        <v>506</v>
      </c>
    </row>
    <row r="20" spans="2:80" x14ac:dyDescent="0.35">
      <c r="B20" t="s">
        <v>101</v>
      </c>
    </row>
    <row r="21" spans="2:80" x14ac:dyDescent="0.35">
      <c r="B21" t="s">
        <v>102</v>
      </c>
    </row>
    <row r="23" spans="2:80" x14ac:dyDescent="0.35">
      <c r="B23"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I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9" width="20.7265625" customWidth="1"/>
  </cols>
  <sheetData>
    <row r="2" spans="2:9" ht="40" customHeight="1" x14ac:dyDescent="0.35">
      <c r="D2" s="30" t="s">
        <v>397</v>
      </c>
      <c r="E2" s="27"/>
      <c r="F2" s="27"/>
      <c r="G2" s="27"/>
      <c r="H2" s="27"/>
      <c r="I2" s="27"/>
    </row>
    <row r="6" spans="2:9" ht="50.15" customHeight="1" x14ac:dyDescent="0.35">
      <c r="B6" s="22" t="s">
        <v>15</v>
      </c>
      <c r="C6" s="22" t="s">
        <v>466</v>
      </c>
      <c r="D6" s="22" t="s">
        <v>467</v>
      </c>
      <c r="E6" s="22" t="s">
        <v>468</v>
      </c>
      <c r="F6" s="22" t="s">
        <v>469</v>
      </c>
      <c r="G6" s="22" t="s">
        <v>470</v>
      </c>
      <c r="H6" s="22" t="s">
        <v>471</v>
      </c>
    </row>
    <row r="7" spans="2:9" x14ac:dyDescent="0.35">
      <c r="B7" s="17" t="s">
        <v>333</v>
      </c>
      <c r="C7" s="16">
        <v>0.57194704647808503</v>
      </c>
      <c r="D7" s="16">
        <v>0.15081301329847799</v>
      </c>
      <c r="E7" s="16">
        <v>0.13307182841609499</v>
      </c>
      <c r="F7" s="16">
        <v>6.1038702549820398E-2</v>
      </c>
      <c r="G7" s="16">
        <v>5.2530279978077299E-2</v>
      </c>
      <c r="H7" s="16">
        <v>5.3193728515226801E-2</v>
      </c>
    </row>
    <row r="8" spans="2:9" x14ac:dyDescent="0.35">
      <c r="B8" s="17" t="s">
        <v>334</v>
      </c>
      <c r="C8" s="16">
        <v>0.294027932163343</v>
      </c>
      <c r="D8" s="16">
        <v>0.39829682783387699</v>
      </c>
      <c r="E8" s="16">
        <v>0.40703101394916302</v>
      </c>
      <c r="F8" s="16">
        <v>0.19315303983288001</v>
      </c>
      <c r="G8" s="16">
        <v>0.20202965729588199</v>
      </c>
      <c r="H8" s="16">
        <v>0.19928245265285599</v>
      </c>
    </row>
    <row r="9" spans="2:9" x14ac:dyDescent="0.35">
      <c r="B9" s="17" t="s">
        <v>335</v>
      </c>
      <c r="C9" s="16">
        <v>9.27984607782667E-2</v>
      </c>
      <c r="D9" s="16">
        <v>0.24460050842581499</v>
      </c>
      <c r="E9" s="16">
        <v>0.23981491630319701</v>
      </c>
      <c r="F9" s="16">
        <v>0.26507167597685999</v>
      </c>
      <c r="G9" s="16">
        <v>0.24990446910254399</v>
      </c>
      <c r="H9" s="16">
        <v>0.208983414331429</v>
      </c>
    </row>
    <row r="10" spans="2:9" x14ac:dyDescent="0.35">
      <c r="B10" s="17" t="s">
        <v>336</v>
      </c>
      <c r="C10" s="16">
        <v>1.4291097554309001E-2</v>
      </c>
      <c r="D10" s="16">
        <v>7.7282864244212698E-2</v>
      </c>
      <c r="E10" s="16">
        <v>0.10258110495017</v>
      </c>
      <c r="F10" s="16">
        <v>0.18362878618120801</v>
      </c>
      <c r="G10" s="16">
        <v>0.191108623551839</v>
      </c>
      <c r="H10" s="16">
        <v>0.187721227977316</v>
      </c>
    </row>
    <row r="11" spans="2:9" x14ac:dyDescent="0.35">
      <c r="B11" s="17" t="s">
        <v>337</v>
      </c>
      <c r="C11" s="16">
        <v>9.1841857490178504E-3</v>
      </c>
      <c r="D11" s="16">
        <v>2.7057767529651399E-2</v>
      </c>
      <c r="E11" s="16">
        <v>4.3461399135061099E-2</v>
      </c>
      <c r="F11" s="16">
        <v>0.10790673042959099</v>
      </c>
      <c r="G11" s="16">
        <v>0.21102653883521499</v>
      </c>
      <c r="H11" s="16">
        <v>0.26767307816517599</v>
      </c>
    </row>
    <row r="12" spans="2:9" x14ac:dyDescent="0.35">
      <c r="B12" s="17" t="s">
        <v>177</v>
      </c>
      <c r="C12" s="16">
        <v>1.7751277276978401E-2</v>
      </c>
      <c r="D12" s="16">
        <v>0.101949018667966</v>
      </c>
      <c r="E12" s="16">
        <v>7.4039737246314394E-2</v>
      </c>
      <c r="F12" s="16">
        <v>0.18920106502964101</v>
      </c>
      <c r="G12" s="16">
        <v>9.34004312364414E-2</v>
      </c>
      <c r="H12" s="16">
        <v>8.3146098357995996E-2</v>
      </c>
    </row>
    <row r="13" spans="2:9" x14ac:dyDescent="0.35">
      <c r="B13" s="21" t="s">
        <v>338</v>
      </c>
      <c r="C13" s="19">
        <v>0.86597497864142803</v>
      </c>
      <c r="D13" s="19">
        <v>0.54910984113235495</v>
      </c>
      <c r="E13" s="19">
        <v>0.54010284236525696</v>
      </c>
      <c r="F13" s="19">
        <v>0.25419174238269998</v>
      </c>
      <c r="G13" s="19">
        <v>0.25455993727395998</v>
      </c>
      <c r="H13" s="19">
        <v>0.25247618116808301</v>
      </c>
    </row>
    <row r="14" spans="2:9" x14ac:dyDescent="0.35">
      <c r="B14" s="21" t="s">
        <v>339</v>
      </c>
      <c r="C14" s="19">
        <v>2.3475283303326901E-2</v>
      </c>
      <c r="D14" s="19">
        <v>0.104340631773864</v>
      </c>
      <c r="E14" s="19">
        <v>0.14604250408523101</v>
      </c>
      <c r="F14" s="19">
        <v>0.29153551661079902</v>
      </c>
      <c r="G14" s="19">
        <v>0.40213516238705499</v>
      </c>
      <c r="H14" s="19">
        <v>0.45539430614249299</v>
      </c>
    </row>
    <row r="15" spans="2:9" x14ac:dyDescent="0.35">
      <c r="B15" s="21" t="s">
        <v>110</v>
      </c>
      <c r="C15" s="20">
        <v>0.84249969533810098</v>
      </c>
      <c r="D15" s="20">
        <v>0.44476920935849101</v>
      </c>
      <c r="E15" s="20">
        <v>0.39406033828002601</v>
      </c>
      <c r="F15" s="20">
        <v>-3.7343774228098599E-2</v>
      </c>
      <c r="G15" s="20">
        <v>-0.14757522511309501</v>
      </c>
      <c r="H15" s="20">
        <v>-0.20291812497441</v>
      </c>
    </row>
    <row r="16" spans="2:9" x14ac:dyDescent="0.35">
      <c r="B16" s="15"/>
      <c r="C16" s="15"/>
      <c r="D16" s="15"/>
      <c r="E16" s="15"/>
      <c r="F16" s="15"/>
      <c r="G16" s="15"/>
      <c r="H16" s="15"/>
    </row>
    <row r="17" spans="2:2" x14ac:dyDescent="0.35">
      <c r="B17" t="s">
        <v>101</v>
      </c>
    </row>
    <row r="18" spans="2:2" x14ac:dyDescent="0.35">
      <c r="B18" t="s">
        <v>102</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CB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472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333</v>
      </c>
      <c r="C9" s="16">
        <v>6.1038702549820398E-2</v>
      </c>
      <c r="D9" s="16">
        <v>5.3155719521301097E-2</v>
      </c>
      <c r="E9" s="16">
        <v>6.8704630207543402E-2</v>
      </c>
      <c r="F9" s="16"/>
      <c r="G9" s="16">
        <v>7.0741644014324603E-2</v>
      </c>
      <c r="H9" s="16">
        <v>6.3817403033592304E-2</v>
      </c>
      <c r="I9" s="16">
        <v>5.5251985542485303E-2</v>
      </c>
      <c r="J9" s="16"/>
      <c r="K9" s="16">
        <v>6.4569295222950296E-2</v>
      </c>
      <c r="L9" s="16">
        <v>5.2004981724912601E-2</v>
      </c>
      <c r="M9" s="16">
        <v>3.4750803745642801E-2</v>
      </c>
      <c r="N9" s="16">
        <v>8.4693819689639294E-2</v>
      </c>
      <c r="O9" s="16"/>
      <c r="P9" s="16">
        <v>7.4958382062971701E-2</v>
      </c>
      <c r="Q9" s="16">
        <v>9.6896788377293402E-2</v>
      </c>
      <c r="R9" s="16">
        <v>6.0482661708674203E-2</v>
      </c>
      <c r="S9" s="16">
        <v>3.1824555363035398E-2</v>
      </c>
      <c r="T9" s="16">
        <v>5.7131704553937797E-2</v>
      </c>
      <c r="U9" s="16">
        <v>7.3268327209399395E-2</v>
      </c>
      <c r="V9" s="16">
        <v>3.5713852682592903E-2</v>
      </c>
      <c r="W9" s="16">
        <v>2.0572638900125801E-2</v>
      </c>
      <c r="X9" s="16">
        <v>4.9835669020760101E-2</v>
      </c>
      <c r="Y9" s="16">
        <v>7.41231811331787E-2</v>
      </c>
      <c r="Z9" s="16">
        <v>7.5697379048274699E-2</v>
      </c>
      <c r="AA9" s="16">
        <v>0</v>
      </c>
      <c r="AB9" s="16"/>
      <c r="AC9" s="16">
        <v>8.6107994460146803E-2</v>
      </c>
      <c r="AD9" s="16">
        <v>5.0116543107012801E-2</v>
      </c>
      <c r="AE9" s="16">
        <v>5.9141150361633497E-2</v>
      </c>
      <c r="AF9" s="16">
        <v>4.9247014669302799E-2</v>
      </c>
      <c r="AG9" s="16"/>
      <c r="AH9" s="16">
        <v>6.8829287708593895E-2</v>
      </c>
      <c r="AI9" s="16">
        <v>3.7109717123511098E-2</v>
      </c>
      <c r="AJ9" s="16">
        <v>7.7384540941748306E-2</v>
      </c>
      <c r="AK9" s="16">
        <v>3.91402683446571E-2</v>
      </c>
      <c r="AL9" s="16"/>
      <c r="AM9" s="16">
        <v>7.0217428020033099E-2</v>
      </c>
      <c r="AN9" s="16">
        <v>5.0022949121218498E-2</v>
      </c>
      <c r="AO9" s="16">
        <v>6.2570933142056098E-2</v>
      </c>
      <c r="AP9" s="16"/>
      <c r="AQ9" s="16">
        <v>6.9180535917572894E-2</v>
      </c>
      <c r="AR9" s="16">
        <v>7.2655953472257395E-2</v>
      </c>
      <c r="AS9" s="16">
        <v>3.2962243695155498E-2</v>
      </c>
      <c r="AT9" s="16">
        <v>0</v>
      </c>
      <c r="AU9" s="16">
        <v>2.22130865215216E-2</v>
      </c>
      <c r="AV9" s="16"/>
      <c r="AW9" s="16">
        <v>0.100944955426555</v>
      </c>
      <c r="AX9" s="16">
        <v>4.3617208656676502E-2</v>
      </c>
      <c r="AY9" s="16">
        <v>4.3617208656676502E-2</v>
      </c>
      <c r="AZ9" s="16">
        <v>5.6794053311544301E-2</v>
      </c>
      <c r="BA9" s="16">
        <v>5.29361642664401E-2</v>
      </c>
      <c r="BB9" s="16">
        <v>0.121374388773116</v>
      </c>
      <c r="BC9" s="16">
        <v>5.00961919829132E-2</v>
      </c>
      <c r="BD9" s="16">
        <v>6.6453626485694195E-2</v>
      </c>
      <c r="BE9" s="16">
        <v>0.189453133190777</v>
      </c>
      <c r="BF9" s="16"/>
      <c r="BG9" s="16">
        <v>4.9839320010709003E-2</v>
      </c>
      <c r="BH9" s="16">
        <v>6.16805199293557E-2</v>
      </c>
      <c r="BI9" s="16">
        <v>8.0409307141379699E-2</v>
      </c>
      <c r="BJ9" s="16">
        <v>0.13267157196044399</v>
      </c>
      <c r="BK9" s="16">
        <v>6.1090409388870698E-2</v>
      </c>
      <c r="BL9" s="16">
        <v>0.19219520900984399</v>
      </c>
      <c r="BM9" s="16"/>
      <c r="BN9" s="16">
        <v>6.3991597843284703E-2</v>
      </c>
      <c r="BO9" s="16">
        <v>6.9821028926533996E-2</v>
      </c>
      <c r="BP9" s="16">
        <v>3.82325250059629E-2</v>
      </c>
      <c r="BQ9" s="16">
        <v>6.2037641469444002E-2</v>
      </c>
      <c r="BR9" s="16">
        <v>4.6435205428077303E-2</v>
      </c>
      <c r="BS9" s="16">
        <v>6.8077359776795202E-2</v>
      </c>
      <c r="BT9" s="16"/>
      <c r="BU9" s="16">
        <v>6.4293479554400207E-2</v>
      </c>
      <c r="BV9" s="16">
        <v>5.3665336902394098E-2</v>
      </c>
      <c r="BW9" s="16"/>
      <c r="BX9" s="16">
        <v>5.3913477072126403E-2</v>
      </c>
      <c r="BY9" s="16">
        <v>6.6095271872742806E-2</v>
      </c>
      <c r="BZ9" s="16"/>
      <c r="CA9" s="16">
        <v>6.3148308974204398E-2</v>
      </c>
      <c r="CB9" s="16">
        <v>5.8681980273201297E-2</v>
      </c>
    </row>
    <row r="10" spans="2:80" x14ac:dyDescent="0.35">
      <c r="B10" s="17" t="s">
        <v>334</v>
      </c>
      <c r="C10" s="16">
        <v>0.19315303983288001</v>
      </c>
      <c r="D10" s="16">
        <v>0.20411866074658899</v>
      </c>
      <c r="E10" s="16">
        <v>0.18248935372035299</v>
      </c>
      <c r="F10" s="16"/>
      <c r="G10" s="16">
        <v>0.216182338284442</v>
      </c>
      <c r="H10" s="16">
        <v>0.22544470684818199</v>
      </c>
      <c r="I10" s="16">
        <v>0.162204216983207</v>
      </c>
      <c r="J10" s="16"/>
      <c r="K10" s="16">
        <v>0.16235716732736299</v>
      </c>
      <c r="L10" s="16">
        <v>0.204522513640232</v>
      </c>
      <c r="M10" s="16">
        <v>0.22802060541646299</v>
      </c>
      <c r="N10" s="16">
        <v>0.20987790538391801</v>
      </c>
      <c r="O10" s="16"/>
      <c r="P10" s="16">
        <v>0.21289282689689601</v>
      </c>
      <c r="Q10" s="16">
        <v>0.21417994786182001</v>
      </c>
      <c r="R10" s="16">
        <v>0.132188925232886</v>
      </c>
      <c r="S10" s="16">
        <v>0.159839264598301</v>
      </c>
      <c r="T10" s="16">
        <v>0.245397008527971</v>
      </c>
      <c r="U10" s="16">
        <v>0.12252717529764801</v>
      </c>
      <c r="V10" s="16">
        <v>0.250829159648158</v>
      </c>
      <c r="W10" s="16">
        <v>0.18811140233263399</v>
      </c>
      <c r="X10" s="16">
        <v>0.17753958496220101</v>
      </c>
      <c r="Y10" s="16">
        <v>0.20137219816082899</v>
      </c>
      <c r="Z10" s="16">
        <v>0.21784934855162</v>
      </c>
      <c r="AA10" s="16">
        <v>0.209091875959247</v>
      </c>
      <c r="AB10" s="16"/>
      <c r="AC10" s="16">
        <v>0.20329456499589599</v>
      </c>
      <c r="AD10" s="16">
        <v>0.194914394433543</v>
      </c>
      <c r="AE10" s="16">
        <v>0.16481940559884301</v>
      </c>
      <c r="AF10" s="16">
        <v>0.192843170591007</v>
      </c>
      <c r="AG10" s="16"/>
      <c r="AH10" s="16">
        <v>0.20318999734162899</v>
      </c>
      <c r="AI10" s="16">
        <v>0.191159790571441</v>
      </c>
      <c r="AJ10" s="16">
        <v>0.175863735244464</v>
      </c>
      <c r="AK10" s="16">
        <v>0.259393233113134</v>
      </c>
      <c r="AL10" s="16"/>
      <c r="AM10" s="16">
        <v>0.19488093230704001</v>
      </c>
      <c r="AN10" s="16">
        <v>0.19419547071734899</v>
      </c>
      <c r="AO10" s="16">
        <v>0.180417378815527</v>
      </c>
      <c r="AP10" s="16"/>
      <c r="AQ10" s="16">
        <v>0.18264081794461401</v>
      </c>
      <c r="AR10" s="16">
        <v>0.19070538134186699</v>
      </c>
      <c r="AS10" s="16">
        <v>0.197816688635124</v>
      </c>
      <c r="AT10" s="16">
        <v>0.24578980467078099</v>
      </c>
      <c r="AU10" s="16">
        <v>0.185726676712686</v>
      </c>
      <c r="AV10" s="16"/>
      <c r="AW10" s="16">
        <v>0.20576610059985201</v>
      </c>
      <c r="AX10" s="16">
        <v>0.14629839150246099</v>
      </c>
      <c r="AY10" s="16">
        <v>0.14629839150246099</v>
      </c>
      <c r="AZ10" s="16">
        <v>0.22888805212045801</v>
      </c>
      <c r="BA10" s="16">
        <v>0.207320428983124</v>
      </c>
      <c r="BB10" s="16">
        <v>0.25652211129903002</v>
      </c>
      <c r="BC10" s="16">
        <v>0.14458065568855999</v>
      </c>
      <c r="BD10" s="16">
        <v>0.25302945304693603</v>
      </c>
      <c r="BE10" s="16">
        <v>0.17974191856828201</v>
      </c>
      <c r="BF10" s="16"/>
      <c r="BG10" s="16">
        <v>0.189485712366364</v>
      </c>
      <c r="BH10" s="16">
        <v>0.219716083956327</v>
      </c>
      <c r="BI10" s="16">
        <v>0.17088767500881699</v>
      </c>
      <c r="BJ10" s="16">
        <v>0.186268277621809</v>
      </c>
      <c r="BK10" s="16">
        <v>0.17443444392018001</v>
      </c>
      <c r="BL10" s="16">
        <v>0.29777002535125902</v>
      </c>
      <c r="BM10" s="16"/>
      <c r="BN10" s="16">
        <v>0.18154352976153201</v>
      </c>
      <c r="BO10" s="16">
        <v>0.18186944077585401</v>
      </c>
      <c r="BP10" s="16">
        <v>0.19120146140637401</v>
      </c>
      <c r="BQ10" s="16">
        <v>0.18947245416050201</v>
      </c>
      <c r="BR10" s="16">
        <v>0.24356402165111901</v>
      </c>
      <c r="BS10" s="16">
        <v>0.18540512507541099</v>
      </c>
      <c r="BT10" s="16"/>
      <c r="BU10" s="16">
        <v>0.20349741022124801</v>
      </c>
      <c r="BV10" s="16">
        <v>0.169718922792441</v>
      </c>
      <c r="BW10" s="16"/>
      <c r="BX10" s="16">
        <v>0.17530691994273001</v>
      </c>
      <c r="BY10" s="16">
        <v>0.205817922179724</v>
      </c>
      <c r="BZ10" s="16"/>
      <c r="CA10" s="16">
        <v>0.206829543302497</v>
      </c>
      <c r="CB10" s="16">
        <v>0.179530287363528</v>
      </c>
    </row>
    <row r="11" spans="2:80" x14ac:dyDescent="0.35">
      <c r="B11" s="17" t="s">
        <v>335</v>
      </c>
      <c r="C11" s="16">
        <v>0.26507167597685999</v>
      </c>
      <c r="D11" s="16">
        <v>0.27752629484899699</v>
      </c>
      <c r="E11" s="16">
        <v>0.25295999097983601</v>
      </c>
      <c r="F11" s="16"/>
      <c r="G11" s="16">
        <v>0.265338916603855</v>
      </c>
      <c r="H11" s="16">
        <v>0.24891479669852701</v>
      </c>
      <c r="I11" s="16">
        <v>0.27578723159257001</v>
      </c>
      <c r="J11" s="16"/>
      <c r="K11" s="16">
        <v>0.27211593157623298</v>
      </c>
      <c r="L11" s="16">
        <v>0.292223499262737</v>
      </c>
      <c r="M11" s="16">
        <v>0.26501897733171897</v>
      </c>
      <c r="N11" s="16">
        <v>0.22097334839851601</v>
      </c>
      <c r="O11" s="16"/>
      <c r="P11" s="16">
        <v>0.32738709501066299</v>
      </c>
      <c r="Q11" s="16">
        <v>0.255885785572397</v>
      </c>
      <c r="R11" s="16">
        <v>0.27401317665756197</v>
      </c>
      <c r="S11" s="16">
        <v>0.27650523414801997</v>
      </c>
      <c r="T11" s="16">
        <v>0.26353097594258201</v>
      </c>
      <c r="U11" s="16">
        <v>0.235106761718818</v>
      </c>
      <c r="V11" s="16">
        <v>0.27437321698526801</v>
      </c>
      <c r="W11" s="16">
        <v>0.25476635375808299</v>
      </c>
      <c r="X11" s="16">
        <v>0.18718060788471899</v>
      </c>
      <c r="Y11" s="16">
        <v>0.242061174622416</v>
      </c>
      <c r="Z11" s="16">
        <v>0.29777608632977498</v>
      </c>
      <c r="AA11" s="16">
        <v>0.34076872183772999</v>
      </c>
      <c r="AB11" s="16"/>
      <c r="AC11" s="16">
        <v>0.215914731126363</v>
      </c>
      <c r="AD11" s="16">
        <v>0.29617096046764901</v>
      </c>
      <c r="AE11" s="16">
        <v>0.26807666061098501</v>
      </c>
      <c r="AF11" s="16">
        <v>0.273974298355256</v>
      </c>
      <c r="AG11" s="16"/>
      <c r="AH11" s="16">
        <v>0.26997794489535698</v>
      </c>
      <c r="AI11" s="16">
        <v>0.250160282690776</v>
      </c>
      <c r="AJ11" s="16">
        <v>0.249315078089306</v>
      </c>
      <c r="AK11" s="16">
        <v>0.27356588588444503</v>
      </c>
      <c r="AL11" s="16"/>
      <c r="AM11" s="16">
        <v>0.24513485400254101</v>
      </c>
      <c r="AN11" s="16">
        <v>0.29228674920147302</v>
      </c>
      <c r="AO11" s="16">
        <v>0.26577831796523899</v>
      </c>
      <c r="AP11" s="16"/>
      <c r="AQ11" s="16">
        <v>0.234296579599997</v>
      </c>
      <c r="AR11" s="16">
        <v>0.334434974626101</v>
      </c>
      <c r="AS11" s="16">
        <v>0.25218948076344899</v>
      </c>
      <c r="AT11" s="16">
        <v>0.114243011603543</v>
      </c>
      <c r="AU11" s="16">
        <v>0.28550257168429699</v>
      </c>
      <c r="AV11" s="16"/>
      <c r="AW11" s="16">
        <v>0.25290207212493099</v>
      </c>
      <c r="AX11" s="16">
        <v>0.26388602869976602</v>
      </c>
      <c r="AY11" s="16">
        <v>0.26388602869976602</v>
      </c>
      <c r="AZ11" s="16">
        <v>0.28728945193852301</v>
      </c>
      <c r="BA11" s="16">
        <v>0.234940472150339</v>
      </c>
      <c r="BB11" s="16">
        <v>0.31817691296490103</v>
      </c>
      <c r="BC11" s="16">
        <v>0.249860343289041</v>
      </c>
      <c r="BD11" s="16">
        <v>0.20175529336840201</v>
      </c>
      <c r="BE11" s="16">
        <v>8.9457850056407107E-2</v>
      </c>
      <c r="BF11" s="16"/>
      <c r="BG11" s="16">
        <v>0.25054510230555299</v>
      </c>
      <c r="BH11" s="16">
        <v>0.292945190917556</v>
      </c>
      <c r="BI11" s="16">
        <v>0.21972004905322001</v>
      </c>
      <c r="BJ11" s="16">
        <v>0.31582372960121602</v>
      </c>
      <c r="BK11" s="16">
        <v>0.320368334629614</v>
      </c>
      <c r="BL11" s="16">
        <v>8.8137614255715702E-2</v>
      </c>
      <c r="BM11" s="16"/>
      <c r="BN11" s="16">
        <v>0.36565296402788899</v>
      </c>
      <c r="BO11" s="16">
        <v>0.25689679712147001</v>
      </c>
      <c r="BP11" s="16">
        <v>0.20474499889638101</v>
      </c>
      <c r="BQ11" s="16">
        <v>0.296400363006458</v>
      </c>
      <c r="BR11" s="16">
        <v>0.18581993544398101</v>
      </c>
      <c r="BS11" s="16">
        <v>0.25031327539471998</v>
      </c>
      <c r="BT11" s="16"/>
      <c r="BU11" s="16">
        <v>0.261177011993666</v>
      </c>
      <c r="BV11" s="16">
        <v>0.2738946403709</v>
      </c>
      <c r="BW11" s="16"/>
      <c r="BX11" s="16">
        <v>0.27825357048461802</v>
      </c>
      <c r="BY11" s="16">
        <v>0.25571686136859301</v>
      </c>
      <c r="BZ11" s="16"/>
      <c r="CA11" s="16">
        <v>0.26430085793919</v>
      </c>
      <c r="CB11" s="16">
        <v>0.26647840518404098</v>
      </c>
    </row>
    <row r="12" spans="2:80" x14ac:dyDescent="0.35">
      <c r="B12" s="17" t="s">
        <v>336</v>
      </c>
      <c r="C12" s="16">
        <v>0.18362878618120801</v>
      </c>
      <c r="D12" s="16">
        <v>0.17393135335652701</v>
      </c>
      <c r="E12" s="16">
        <v>0.193059203350785</v>
      </c>
      <c r="F12" s="16"/>
      <c r="G12" s="16">
        <v>0.19021474053805301</v>
      </c>
      <c r="H12" s="16">
        <v>0.15809769543591601</v>
      </c>
      <c r="I12" s="16">
        <v>0.19806804812283799</v>
      </c>
      <c r="J12" s="16"/>
      <c r="K12" s="16">
        <v>0.197574315250273</v>
      </c>
      <c r="L12" s="16">
        <v>0.18939488843711899</v>
      </c>
      <c r="M12" s="16">
        <v>0.17772307847242999</v>
      </c>
      <c r="N12" s="16">
        <v>0.15348945946162701</v>
      </c>
      <c r="O12" s="16"/>
      <c r="P12" s="16">
        <v>0.13663756849266101</v>
      </c>
      <c r="Q12" s="16">
        <v>0.17026885561118199</v>
      </c>
      <c r="R12" s="16">
        <v>0.16120661615408899</v>
      </c>
      <c r="S12" s="16">
        <v>0.134127883727957</v>
      </c>
      <c r="T12" s="16">
        <v>9.7112347668989393E-2</v>
      </c>
      <c r="U12" s="16">
        <v>0.26365644536364402</v>
      </c>
      <c r="V12" s="16">
        <v>0.22630824928457399</v>
      </c>
      <c r="W12" s="16">
        <v>0.22737785111089201</v>
      </c>
      <c r="X12" s="16">
        <v>0.21212062266798501</v>
      </c>
      <c r="Y12" s="16">
        <v>0.216424293093361</v>
      </c>
      <c r="Z12" s="16">
        <v>0.213600277756885</v>
      </c>
      <c r="AA12" s="16">
        <v>0.204861295148064</v>
      </c>
      <c r="AB12" s="16"/>
      <c r="AC12" s="16">
        <v>0.15846899456778299</v>
      </c>
      <c r="AD12" s="16">
        <v>0.184874529666994</v>
      </c>
      <c r="AE12" s="16">
        <v>0.24605036165090299</v>
      </c>
      <c r="AF12" s="16">
        <v>0.166799720613139</v>
      </c>
      <c r="AG12" s="16"/>
      <c r="AH12" s="16">
        <v>0.17676877161483201</v>
      </c>
      <c r="AI12" s="16">
        <v>0.227940366451195</v>
      </c>
      <c r="AJ12" s="16">
        <v>0.16800781184497701</v>
      </c>
      <c r="AK12" s="16">
        <v>8.0938354177363295E-2</v>
      </c>
      <c r="AL12" s="16"/>
      <c r="AM12" s="16">
        <v>0.183792034556783</v>
      </c>
      <c r="AN12" s="16">
        <v>0.18602463953572901</v>
      </c>
      <c r="AO12" s="16">
        <v>0.15184595486775099</v>
      </c>
      <c r="AP12" s="16"/>
      <c r="AQ12" s="16">
        <v>0.21123324921985201</v>
      </c>
      <c r="AR12" s="16">
        <v>0.14513094426713999</v>
      </c>
      <c r="AS12" s="16">
        <v>0.25634636196203597</v>
      </c>
      <c r="AT12" s="16">
        <v>0.178066510977584</v>
      </c>
      <c r="AU12" s="16">
        <v>9.9549357133128694E-2</v>
      </c>
      <c r="AV12" s="16"/>
      <c r="AW12" s="16">
        <v>0.15054643272051399</v>
      </c>
      <c r="AX12" s="16">
        <v>0.213459182184604</v>
      </c>
      <c r="AY12" s="16">
        <v>0.213459182184604</v>
      </c>
      <c r="AZ12" s="16">
        <v>0.176786039792798</v>
      </c>
      <c r="BA12" s="16">
        <v>0.18538545032857201</v>
      </c>
      <c r="BB12" s="16">
        <v>0.20638139881744999</v>
      </c>
      <c r="BC12" s="16">
        <v>0.25684186763918398</v>
      </c>
      <c r="BD12" s="16">
        <v>0.121432931724405</v>
      </c>
      <c r="BE12" s="16">
        <v>0</v>
      </c>
      <c r="BF12" s="16"/>
      <c r="BG12" s="16">
        <v>0.192656792158307</v>
      </c>
      <c r="BH12" s="16">
        <v>0.19942292525077901</v>
      </c>
      <c r="BI12" s="16">
        <v>0.116560601517536</v>
      </c>
      <c r="BJ12" s="16">
        <v>0.17344038342071899</v>
      </c>
      <c r="BK12" s="16">
        <v>0.133743045999699</v>
      </c>
      <c r="BL12" s="16">
        <v>0.209432107900237</v>
      </c>
      <c r="BM12" s="16"/>
      <c r="BN12" s="16">
        <v>0.16182850978886101</v>
      </c>
      <c r="BO12" s="16">
        <v>0.21474124274450901</v>
      </c>
      <c r="BP12" s="16">
        <v>0.207410138095909</v>
      </c>
      <c r="BQ12" s="16">
        <v>0.153434657338029</v>
      </c>
      <c r="BR12" s="16">
        <v>0.159856673699283</v>
      </c>
      <c r="BS12" s="16">
        <v>0.16601611365678101</v>
      </c>
      <c r="BT12" s="16"/>
      <c r="BU12" s="16">
        <v>0.17854817721556901</v>
      </c>
      <c r="BV12" s="16">
        <v>0.195138388087125</v>
      </c>
      <c r="BW12" s="16"/>
      <c r="BX12" s="16">
        <v>0.166033452769587</v>
      </c>
      <c r="BY12" s="16">
        <v>0.19611569251621799</v>
      </c>
      <c r="BZ12" s="16"/>
      <c r="CA12" s="16">
        <v>0.17961525677632101</v>
      </c>
      <c r="CB12" s="16">
        <v>0.18781552124596801</v>
      </c>
    </row>
    <row r="13" spans="2:80" x14ac:dyDescent="0.35">
      <c r="B13" s="17" t="s">
        <v>337</v>
      </c>
      <c r="C13" s="16">
        <v>0.10790673042959099</v>
      </c>
      <c r="D13" s="16">
        <v>0.12932845133495899</v>
      </c>
      <c r="E13" s="16">
        <v>8.7074849633911197E-2</v>
      </c>
      <c r="F13" s="16"/>
      <c r="G13" s="16">
        <v>9.5592465726357101E-2</v>
      </c>
      <c r="H13" s="16">
        <v>0.107913129436327</v>
      </c>
      <c r="I13" s="16">
        <v>0.112884066518687</v>
      </c>
      <c r="J13" s="16"/>
      <c r="K13" s="16">
        <v>0.14943141501493001</v>
      </c>
      <c r="L13" s="16">
        <v>6.75060233172491E-2</v>
      </c>
      <c r="M13" s="16">
        <v>9.91823985077184E-2</v>
      </c>
      <c r="N13" s="16">
        <v>9.12359221769867E-2</v>
      </c>
      <c r="O13" s="16"/>
      <c r="P13" s="16">
        <v>0.125697744548562</v>
      </c>
      <c r="Q13" s="16">
        <v>0.10732160496047299</v>
      </c>
      <c r="R13" s="16">
        <v>0.15769535124569001</v>
      </c>
      <c r="S13" s="16">
        <v>0.153916389949561</v>
      </c>
      <c r="T13" s="16">
        <v>9.6971819486533703E-2</v>
      </c>
      <c r="U13" s="16">
        <v>6.13713594778117E-2</v>
      </c>
      <c r="V13" s="16">
        <v>9.4847350964426994E-2</v>
      </c>
      <c r="W13" s="16">
        <v>0.101355306110004</v>
      </c>
      <c r="X13" s="16">
        <v>0.13124846786709099</v>
      </c>
      <c r="Y13" s="16">
        <v>4.2559306907195699E-2</v>
      </c>
      <c r="Z13" s="16">
        <v>7.8965248421423606E-2</v>
      </c>
      <c r="AA13" s="16">
        <v>0.12485896134762001</v>
      </c>
      <c r="AB13" s="16"/>
      <c r="AC13" s="16">
        <v>8.2728877405121706E-2</v>
      </c>
      <c r="AD13" s="16">
        <v>9.4037216275930896E-2</v>
      </c>
      <c r="AE13" s="16">
        <v>0.123769767373693</v>
      </c>
      <c r="AF13" s="16">
        <v>0.19007597817277</v>
      </c>
      <c r="AG13" s="16"/>
      <c r="AH13" s="16">
        <v>8.2288120919206204E-2</v>
      </c>
      <c r="AI13" s="16">
        <v>0.11740503435302101</v>
      </c>
      <c r="AJ13" s="16">
        <v>0.20770150933824599</v>
      </c>
      <c r="AK13" s="16">
        <v>0.173350571851874</v>
      </c>
      <c r="AL13" s="16"/>
      <c r="AM13" s="16">
        <v>0.11500871493050401</v>
      </c>
      <c r="AN13" s="16">
        <v>0.113654895400895</v>
      </c>
      <c r="AO13" s="16">
        <v>2.7116233083017E-2</v>
      </c>
      <c r="AP13" s="16"/>
      <c r="AQ13" s="16">
        <v>0.13066270757887799</v>
      </c>
      <c r="AR13" s="16">
        <v>8.3852395895203893E-2</v>
      </c>
      <c r="AS13" s="16">
        <v>0.12644488127617301</v>
      </c>
      <c r="AT13" s="16">
        <v>9.1799313706507804E-2</v>
      </c>
      <c r="AU13" s="16">
        <v>5.9191995362551597E-2</v>
      </c>
      <c r="AV13" s="16"/>
      <c r="AW13" s="16">
        <v>5.5129464513351302E-2</v>
      </c>
      <c r="AX13" s="16">
        <v>0.127522991726124</v>
      </c>
      <c r="AY13" s="16">
        <v>0.127522991726124</v>
      </c>
      <c r="AZ13" s="16">
        <v>0.106777036278644</v>
      </c>
      <c r="BA13" s="16">
        <v>9.6788132428446402E-2</v>
      </c>
      <c r="BB13" s="16">
        <v>4.8514402375789002E-2</v>
      </c>
      <c r="BC13" s="16">
        <v>0.19790565359089399</v>
      </c>
      <c r="BD13" s="16">
        <v>0.17923264935205099</v>
      </c>
      <c r="BE13" s="16">
        <v>0</v>
      </c>
      <c r="BF13" s="16"/>
      <c r="BG13" s="16">
        <v>0.126696484853493</v>
      </c>
      <c r="BH13" s="16">
        <v>5.4995139986820402E-2</v>
      </c>
      <c r="BI13" s="16">
        <v>0.17273903200999799</v>
      </c>
      <c r="BJ13" s="16">
        <v>6.1691260880618298E-2</v>
      </c>
      <c r="BK13" s="16">
        <v>7.9198455646783794E-2</v>
      </c>
      <c r="BL13" s="16">
        <v>0</v>
      </c>
      <c r="BM13" s="16"/>
      <c r="BN13" s="16">
        <v>7.3984699833183606E-2</v>
      </c>
      <c r="BO13" s="16">
        <v>8.5159009188323503E-2</v>
      </c>
      <c r="BP13" s="16">
        <v>0.140662036958178</v>
      </c>
      <c r="BQ13" s="16">
        <v>0.100933462907685</v>
      </c>
      <c r="BR13" s="16">
        <v>0.155956778214868</v>
      </c>
      <c r="BS13" s="16">
        <v>0.190698015259748</v>
      </c>
      <c r="BT13" s="16"/>
      <c r="BU13" s="16">
        <v>0.106100731862894</v>
      </c>
      <c r="BV13" s="16">
        <v>0.111998036154147</v>
      </c>
      <c r="BW13" s="16"/>
      <c r="BX13" s="16">
        <v>0.12627939911193001</v>
      </c>
      <c r="BY13" s="16">
        <v>9.4868171421154404E-2</v>
      </c>
      <c r="BZ13" s="16"/>
      <c r="CA13" s="16">
        <v>9.8464242117182799E-2</v>
      </c>
      <c r="CB13" s="16">
        <v>0.119619067256094</v>
      </c>
    </row>
    <row r="14" spans="2:80" x14ac:dyDescent="0.35">
      <c r="B14" s="17" t="s">
        <v>177</v>
      </c>
      <c r="C14" s="16">
        <v>0.18920106502964101</v>
      </c>
      <c r="D14" s="16">
        <v>0.16193952019162799</v>
      </c>
      <c r="E14" s="16">
        <v>0.21571197210757101</v>
      </c>
      <c r="F14" s="16"/>
      <c r="G14" s="16">
        <v>0.16192989483296799</v>
      </c>
      <c r="H14" s="16">
        <v>0.19581226854745601</v>
      </c>
      <c r="I14" s="16">
        <v>0.19580445124021401</v>
      </c>
      <c r="J14" s="16"/>
      <c r="K14" s="16">
        <v>0.15395187560825099</v>
      </c>
      <c r="L14" s="16">
        <v>0.19434809361774999</v>
      </c>
      <c r="M14" s="16">
        <v>0.19530413652602699</v>
      </c>
      <c r="N14" s="16">
        <v>0.239729544889313</v>
      </c>
      <c r="O14" s="16"/>
      <c r="P14" s="16">
        <v>0.122426382988246</v>
      </c>
      <c r="Q14" s="16">
        <v>0.15544701761683399</v>
      </c>
      <c r="R14" s="16">
        <v>0.214413269001099</v>
      </c>
      <c r="S14" s="16">
        <v>0.243786672213126</v>
      </c>
      <c r="T14" s="16">
        <v>0.23985614381998599</v>
      </c>
      <c r="U14" s="16">
        <v>0.24406993093267901</v>
      </c>
      <c r="V14" s="16">
        <v>0.11792817043498</v>
      </c>
      <c r="W14" s="16">
        <v>0.207816447788261</v>
      </c>
      <c r="X14" s="16">
        <v>0.24207504759724299</v>
      </c>
      <c r="Y14" s="16">
        <v>0.22345984608302</v>
      </c>
      <c r="Z14" s="16">
        <v>0.116111659892022</v>
      </c>
      <c r="AA14" s="16">
        <v>0.12041914570734</v>
      </c>
      <c r="AB14" s="16"/>
      <c r="AC14" s="16">
        <v>0.25348483744468903</v>
      </c>
      <c r="AD14" s="16">
        <v>0.17988635604886899</v>
      </c>
      <c r="AE14" s="16">
        <v>0.13814265440394299</v>
      </c>
      <c r="AF14" s="16">
        <v>0.127059817598525</v>
      </c>
      <c r="AG14" s="16"/>
      <c r="AH14" s="16">
        <v>0.19894587752038301</v>
      </c>
      <c r="AI14" s="16">
        <v>0.17622480881005601</v>
      </c>
      <c r="AJ14" s="16">
        <v>0.12172732454125899</v>
      </c>
      <c r="AK14" s="16">
        <v>0.173611686628526</v>
      </c>
      <c r="AL14" s="16"/>
      <c r="AM14" s="16">
        <v>0.19096603618309901</v>
      </c>
      <c r="AN14" s="16">
        <v>0.163815296023335</v>
      </c>
      <c r="AO14" s="16">
        <v>0.31227118212640897</v>
      </c>
      <c r="AP14" s="16"/>
      <c r="AQ14" s="16">
        <v>0.17198610973908601</v>
      </c>
      <c r="AR14" s="16">
        <v>0.17322035039743</v>
      </c>
      <c r="AS14" s="16">
        <v>0.13424034366806201</v>
      </c>
      <c r="AT14" s="16">
        <v>0.37010135904158398</v>
      </c>
      <c r="AU14" s="16">
        <v>0.34781631258581502</v>
      </c>
      <c r="AV14" s="16"/>
      <c r="AW14" s="16">
        <v>0.23471097461479701</v>
      </c>
      <c r="AX14" s="16">
        <v>0.20521619723036899</v>
      </c>
      <c r="AY14" s="16">
        <v>0.20521619723036899</v>
      </c>
      <c r="AZ14" s="16">
        <v>0.14346536655803199</v>
      </c>
      <c r="BA14" s="16">
        <v>0.222629351843079</v>
      </c>
      <c r="BB14" s="16">
        <v>4.9030785769713203E-2</v>
      </c>
      <c r="BC14" s="16">
        <v>0.100715287809408</v>
      </c>
      <c r="BD14" s="16">
        <v>0.178096046022512</v>
      </c>
      <c r="BE14" s="16">
        <v>0.54134709818453397</v>
      </c>
      <c r="BF14" s="16"/>
      <c r="BG14" s="16">
        <v>0.19077658830557301</v>
      </c>
      <c r="BH14" s="16">
        <v>0.17124013995916099</v>
      </c>
      <c r="BI14" s="16">
        <v>0.23968333526905</v>
      </c>
      <c r="BJ14" s="16">
        <v>0.130104776515193</v>
      </c>
      <c r="BK14" s="16">
        <v>0.231165310414852</v>
      </c>
      <c r="BL14" s="16">
        <v>0.21246504348294501</v>
      </c>
      <c r="BM14" s="16"/>
      <c r="BN14" s="16">
        <v>0.15299869874524899</v>
      </c>
      <c r="BO14" s="16">
        <v>0.19151248124331</v>
      </c>
      <c r="BP14" s="16">
        <v>0.21774883963719499</v>
      </c>
      <c r="BQ14" s="16">
        <v>0.19772142111788099</v>
      </c>
      <c r="BR14" s="16">
        <v>0.20836738556267201</v>
      </c>
      <c r="BS14" s="16">
        <v>0.139490110836546</v>
      </c>
      <c r="BT14" s="16"/>
      <c r="BU14" s="16">
        <v>0.18638318915222199</v>
      </c>
      <c r="BV14" s="16">
        <v>0.19558467569299301</v>
      </c>
      <c r="BW14" s="16"/>
      <c r="BX14" s="16">
        <v>0.200213180619009</v>
      </c>
      <c r="BY14" s="16">
        <v>0.181386080641568</v>
      </c>
      <c r="BZ14" s="16"/>
      <c r="CA14" s="16">
        <v>0.18764179089060501</v>
      </c>
      <c r="CB14" s="16">
        <v>0.187874738677167</v>
      </c>
    </row>
    <row r="15" spans="2:80" x14ac:dyDescent="0.35">
      <c r="B15" s="17" t="s">
        <v>338</v>
      </c>
      <c r="C15" s="19">
        <v>0.25419174238269998</v>
      </c>
      <c r="D15" s="19">
        <v>0.25727438026789001</v>
      </c>
      <c r="E15" s="19">
        <v>0.25119398392789699</v>
      </c>
      <c r="F15" s="19"/>
      <c r="G15" s="19">
        <v>0.28692398229876698</v>
      </c>
      <c r="H15" s="19">
        <v>0.28926210988177498</v>
      </c>
      <c r="I15" s="19">
        <v>0.21745620252569201</v>
      </c>
      <c r="J15" s="19"/>
      <c r="K15" s="19">
        <v>0.22692646255031301</v>
      </c>
      <c r="L15" s="19">
        <v>0.25652749536514502</v>
      </c>
      <c r="M15" s="19">
        <v>0.26277140916210601</v>
      </c>
      <c r="N15" s="19">
        <v>0.294571725073558</v>
      </c>
      <c r="O15" s="19"/>
      <c r="P15" s="19">
        <v>0.28785120895986699</v>
      </c>
      <c r="Q15" s="19">
        <v>0.31107673623911303</v>
      </c>
      <c r="R15" s="19">
        <v>0.19267158694156</v>
      </c>
      <c r="S15" s="19">
        <v>0.191663819961336</v>
      </c>
      <c r="T15" s="19">
        <v>0.30252871308190898</v>
      </c>
      <c r="U15" s="19">
        <v>0.195795502507048</v>
      </c>
      <c r="V15" s="19">
        <v>0.28654301233075102</v>
      </c>
      <c r="W15" s="19">
        <v>0.20868404123275999</v>
      </c>
      <c r="X15" s="19">
        <v>0.22737525398296199</v>
      </c>
      <c r="Y15" s="19">
        <v>0.27549537929400802</v>
      </c>
      <c r="Z15" s="19">
        <v>0.29354672759989398</v>
      </c>
      <c r="AA15" s="19">
        <v>0.209091875959247</v>
      </c>
      <c r="AB15" s="19"/>
      <c r="AC15" s="19">
        <v>0.28940255945604298</v>
      </c>
      <c r="AD15" s="19">
        <v>0.24503093754055599</v>
      </c>
      <c r="AE15" s="19">
        <v>0.22396055596047701</v>
      </c>
      <c r="AF15" s="19">
        <v>0.24209018526031001</v>
      </c>
      <c r="AG15" s="19"/>
      <c r="AH15" s="19">
        <v>0.27201928505022299</v>
      </c>
      <c r="AI15" s="19">
        <v>0.228269507694952</v>
      </c>
      <c r="AJ15" s="19">
        <v>0.25324827618621198</v>
      </c>
      <c r="AK15" s="19">
        <v>0.29853350145779101</v>
      </c>
      <c r="AL15" s="19"/>
      <c r="AM15" s="19">
        <v>0.26509836032707301</v>
      </c>
      <c r="AN15" s="19">
        <v>0.24421841983856801</v>
      </c>
      <c r="AO15" s="19">
        <v>0.242988311957583</v>
      </c>
      <c r="AP15" s="19"/>
      <c r="AQ15" s="19">
        <v>0.25182135386218701</v>
      </c>
      <c r="AR15" s="19">
        <v>0.26336133481412499</v>
      </c>
      <c r="AS15" s="19">
        <v>0.23077893233027999</v>
      </c>
      <c r="AT15" s="19">
        <v>0.24578980467078099</v>
      </c>
      <c r="AU15" s="19">
        <v>0.20793976323420699</v>
      </c>
      <c r="AV15" s="19"/>
      <c r="AW15" s="19">
        <v>0.30671105602640703</v>
      </c>
      <c r="AX15" s="19">
        <v>0.189915600159138</v>
      </c>
      <c r="AY15" s="19">
        <v>0.189915600159138</v>
      </c>
      <c r="AZ15" s="19">
        <v>0.28568210543200201</v>
      </c>
      <c r="BA15" s="19">
        <v>0.26025659324956402</v>
      </c>
      <c r="BB15" s="19">
        <v>0.37789650007214598</v>
      </c>
      <c r="BC15" s="19">
        <v>0.194676847671473</v>
      </c>
      <c r="BD15" s="19">
        <v>0.31948307953263</v>
      </c>
      <c r="BE15" s="19">
        <v>0.36919505175905898</v>
      </c>
      <c r="BF15" s="19"/>
      <c r="BG15" s="19">
        <v>0.239325032377073</v>
      </c>
      <c r="BH15" s="19">
        <v>0.281396603885682</v>
      </c>
      <c r="BI15" s="19">
        <v>0.25129698215019702</v>
      </c>
      <c r="BJ15" s="19">
        <v>0.31893984958225402</v>
      </c>
      <c r="BK15" s="19">
        <v>0.23552485330905101</v>
      </c>
      <c r="BL15" s="19">
        <v>0.48996523436110201</v>
      </c>
      <c r="BM15" s="19"/>
      <c r="BN15" s="19">
        <v>0.24553512760481699</v>
      </c>
      <c r="BO15" s="19">
        <v>0.25169046970238801</v>
      </c>
      <c r="BP15" s="19">
        <v>0.229433986412337</v>
      </c>
      <c r="BQ15" s="19">
        <v>0.25151009562994597</v>
      </c>
      <c r="BR15" s="19">
        <v>0.28999922707919701</v>
      </c>
      <c r="BS15" s="19">
        <v>0.25348248485220598</v>
      </c>
      <c r="BT15" s="19"/>
      <c r="BU15" s="19">
        <v>0.26779088977564902</v>
      </c>
      <c r="BV15" s="19">
        <v>0.223384259694835</v>
      </c>
      <c r="BW15" s="19"/>
      <c r="BX15" s="19">
        <v>0.229220397014856</v>
      </c>
      <c r="BY15" s="19">
        <v>0.271913194052466</v>
      </c>
      <c r="BZ15" s="19"/>
      <c r="CA15" s="19">
        <v>0.26997785227670101</v>
      </c>
      <c r="CB15" s="19">
        <v>0.23821226763672901</v>
      </c>
    </row>
    <row r="16" spans="2:80" x14ac:dyDescent="0.35">
      <c r="B16" s="17" t="s">
        <v>339</v>
      </c>
      <c r="C16" s="19">
        <v>0.29153551661079902</v>
      </c>
      <c r="D16" s="19">
        <v>0.303259804691486</v>
      </c>
      <c r="E16" s="19">
        <v>0.28013405298469601</v>
      </c>
      <c r="F16" s="19"/>
      <c r="G16" s="19">
        <v>0.28580720626440997</v>
      </c>
      <c r="H16" s="19">
        <v>0.26601082487224298</v>
      </c>
      <c r="I16" s="19">
        <v>0.310952114641524</v>
      </c>
      <c r="J16" s="19"/>
      <c r="K16" s="19">
        <v>0.34700573026520298</v>
      </c>
      <c r="L16" s="19">
        <v>0.25690091175436802</v>
      </c>
      <c r="M16" s="19">
        <v>0.276905476980148</v>
      </c>
      <c r="N16" s="19">
        <v>0.24472538163861299</v>
      </c>
      <c r="O16" s="19"/>
      <c r="P16" s="19">
        <v>0.26233531304122298</v>
      </c>
      <c r="Q16" s="19">
        <v>0.27759046057165598</v>
      </c>
      <c r="R16" s="19">
        <v>0.318901967399779</v>
      </c>
      <c r="S16" s="19">
        <v>0.288044273677518</v>
      </c>
      <c r="T16" s="19">
        <v>0.19408416715552301</v>
      </c>
      <c r="U16" s="19">
        <v>0.32502780484145499</v>
      </c>
      <c r="V16" s="19">
        <v>0.32115560024900103</v>
      </c>
      <c r="W16" s="19">
        <v>0.32873315722089602</v>
      </c>
      <c r="X16" s="19">
        <v>0.34336909053507603</v>
      </c>
      <c r="Y16" s="19">
        <v>0.25898360000055698</v>
      </c>
      <c r="Z16" s="19">
        <v>0.292565526178308</v>
      </c>
      <c r="AA16" s="19">
        <v>0.32972025649568298</v>
      </c>
      <c r="AB16" s="19"/>
      <c r="AC16" s="19">
        <v>0.24119787197290499</v>
      </c>
      <c r="AD16" s="19">
        <v>0.278911745942925</v>
      </c>
      <c r="AE16" s="19">
        <v>0.36982012902459599</v>
      </c>
      <c r="AF16" s="19">
        <v>0.35687569878590902</v>
      </c>
      <c r="AG16" s="19"/>
      <c r="AH16" s="19">
        <v>0.25905689253403802</v>
      </c>
      <c r="AI16" s="19">
        <v>0.345345400804216</v>
      </c>
      <c r="AJ16" s="19">
        <v>0.37570932118322398</v>
      </c>
      <c r="AK16" s="19">
        <v>0.25428892602923803</v>
      </c>
      <c r="AL16" s="19"/>
      <c r="AM16" s="19">
        <v>0.29880074948728802</v>
      </c>
      <c r="AN16" s="19">
        <v>0.29967953493662502</v>
      </c>
      <c r="AO16" s="19">
        <v>0.17896218795076901</v>
      </c>
      <c r="AP16" s="19"/>
      <c r="AQ16" s="19">
        <v>0.34189595679873003</v>
      </c>
      <c r="AR16" s="19">
        <v>0.22898334016234401</v>
      </c>
      <c r="AS16" s="19">
        <v>0.38279124323820901</v>
      </c>
      <c r="AT16" s="19">
        <v>0.26986582468409198</v>
      </c>
      <c r="AU16" s="19">
        <v>0.15874135249568</v>
      </c>
      <c r="AV16" s="19"/>
      <c r="AW16" s="19">
        <v>0.20567589723386501</v>
      </c>
      <c r="AX16" s="19">
        <v>0.34098217391072799</v>
      </c>
      <c r="AY16" s="19">
        <v>0.34098217391072799</v>
      </c>
      <c r="AZ16" s="19">
        <v>0.28356307607144299</v>
      </c>
      <c r="BA16" s="19">
        <v>0.28217358275701798</v>
      </c>
      <c r="BB16" s="19">
        <v>0.25489580119323901</v>
      </c>
      <c r="BC16" s="19">
        <v>0.454747521230078</v>
      </c>
      <c r="BD16" s="19">
        <v>0.30066558107645602</v>
      </c>
      <c r="BE16" s="19">
        <v>0</v>
      </c>
      <c r="BF16" s="19"/>
      <c r="BG16" s="19">
        <v>0.3193532770118</v>
      </c>
      <c r="BH16" s="19">
        <v>0.25441806523760002</v>
      </c>
      <c r="BI16" s="19">
        <v>0.28929963352753402</v>
      </c>
      <c r="BJ16" s="19">
        <v>0.23513164430133801</v>
      </c>
      <c r="BK16" s="19">
        <v>0.21294150164648301</v>
      </c>
      <c r="BL16" s="19">
        <v>0.209432107900237</v>
      </c>
      <c r="BM16" s="19"/>
      <c r="BN16" s="19">
        <v>0.23581320962204499</v>
      </c>
      <c r="BO16" s="19">
        <v>0.29990025193283298</v>
      </c>
      <c r="BP16" s="19">
        <v>0.348072175054087</v>
      </c>
      <c r="BQ16" s="19">
        <v>0.25436812024571398</v>
      </c>
      <c r="BR16" s="19">
        <v>0.31581345191415</v>
      </c>
      <c r="BS16" s="19">
        <v>0.35671412891652798</v>
      </c>
      <c r="BT16" s="19"/>
      <c r="BU16" s="19">
        <v>0.28464890907846302</v>
      </c>
      <c r="BV16" s="19">
        <v>0.30713642424127202</v>
      </c>
      <c r="BW16" s="19"/>
      <c r="BX16" s="19">
        <v>0.29231285188151701</v>
      </c>
      <c r="BY16" s="19">
        <v>0.29098386393737202</v>
      </c>
      <c r="BZ16" s="19"/>
      <c r="CA16" s="19">
        <v>0.27807949889350397</v>
      </c>
      <c r="CB16" s="19">
        <v>0.30743458850206301</v>
      </c>
    </row>
    <row r="17" spans="2:80" x14ac:dyDescent="0.35">
      <c r="B17" s="17" t="s">
        <v>110</v>
      </c>
      <c r="C17" s="20">
        <v>-3.7343774228098599E-2</v>
      </c>
      <c r="D17" s="20">
        <v>-4.5985424423596197E-2</v>
      </c>
      <c r="E17" s="20">
        <v>-2.8940069056799401E-2</v>
      </c>
      <c r="F17" s="20"/>
      <c r="G17" s="20">
        <v>1.11677603435684E-3</v>
      </c>
      <c r="H17" s="20">
        <v>2.3251285009531601E-2</v>
      </c>
      <c r="I17" s="20">
        <v>-9.3495912115832594E-2</v>
      </c>
      <c r="J17" s="20"/>
      <c r="K17" s="20">
        <v>-0.12007926771489</v>
      </c>
      <c r="L17" s="20">
        <v>-3.7341638922328002E-4</v>
      </c>
      <c r="M17" s="20">
        <v>-1.41340678180427E-2</v>
      </c>
      <c r="N17" s="20">
        <v>4.9846343434944297E-2</v>
      </c>
      <c r="O17" s="20"/>
      <c r="P17" s="20">
        <v>2.55158959186443E-2</v>
      </c>
      <c r="Q17" s="20">
        <v>3.3486275667457502E-2</v>
      </c>
      <c r="R17" s="20">
        <v>-0.12623038045821899</v>
      </c>
      <c r="S17" s="20">
        <v>-9.63804537161813E-2</v>
      </c>
      <c r="T17" s="20">
        <v>0.108444545926386</v>
      </c>
      <c r="U17" s="20">
        <v>-0.12923230233440799</v>
      </c>
      <c r="V17" s="20">
        <v>-3.4612587918249803E-2</v>
      </c>
      <c r="W17" s="20">
        <v>-0.120049115988137</v>
      </c>
      <c r="X17" s="20">
        <v>-0.115993836552115</v>
      </c>
      <c r="Y17" s="20">
        <v>1.6511779293451202E-2</v>
      </c>
      <c r="Z17" s="20">
        <v>9.8120142158597502E-4</v>
      </c>
      <c r="AA17" s="20">
        <v>-0.120628380536436</v>
      </c>
      <c r="AB17" s="20"/>
      <c r="AC17" s="20">
        <v>4.8204687483138803E-2</v>
      </c>
      <c r="AD17" s="20">
        <v>-3.3880808402369303E-2</v>
      </c>
      <c r="AE17" s="20">
        <v>-0.14585957306412001</v>
      </c>
      <c r="AF17" s="20">
        <v>-0.114785513525599</v>
      </c>
      <c r="AG17" s="20"/>
      <c r="AH17" s="20">
        <v>1.29623925161849E-2</v>
      </c>
      <c r="AI17" s="20">
        <v>-0.117075893109264</v>
      </c>
      <c r="AJ17" s="20">
        <v>-0.12246104499701201</v>
      </c>
      <c r="AK17" s="20">
        <v>4.4244575428553798E-2</v>
      </c>
      <c r="AL17" s="20"/>
      <c r="AM17" s="20">
        <v>-3.3702389160215097E-2</v>
      </c>
      <c r="AN17" s="20">
        <v>-5.5461115098056797E-2</v>
      </c>
      <c r="AO17" s="20">
        <v>6.4026124006814802E-2</v>
      </c>
      <c r="AP17" s="20"/>
      <c r="AQ17" s="20">
        <v>-9.0074602936543902E-2</v>
      </c>
      <c r="AR17" s="20">
        <v>3.43779946517812E-2</v>
      </c>
      <c r="AS17" s="20">
        <v>-0.15201231090792999</v>
      </c>
      <c r="AT17" s="20">
        <v>-2.4076020013311099E-2</v>
      </c>
      <c r="AU17" s="20">
        <v>4.9198410738527001E-2</v>
      </c>
      <c r="AV17" s="20"/>
      <c r="AW17" s="20">
        <v>0.101035158792542</v>
      </c>
      <c r="AX17" s="20">
        <v>-0.15106657375158999</v>
      </c>
      <c r="AY17" s="20">
        <v>-0.15106657375158999</v>
      </c>
      <c r="AZ17" s="20">
        <v>2.1190293605595802E-3</v>
      </c>
      <c r="BA17" s="20">
        <v>-2.1916989507454201E-2</v>
      </c>
      <c r="BB17" s="20">
        <v>0.12300069887890699</v>
      </c>
      <c r="BC17" s="20">
        <v>-0.26007067355860503</v>
      </c>
      <c r="BD17" s="20">
        <v>1.8817498456173899E-2</v>
      </c>
      <c r="BE17" s="20">
        <v>0.36919505175905898</v>
      </c>
      <c r="BF17" s="20"/>
      <c r="BG17" s="20">
        <v>-8.0028244634727297E-2</v>
      </c>
      <c r="BH17" s="20">
        <v>2.6978538648082698E-2</v>
      </c>
      <c r="BI17" s="20">
        <v>-3.8002651377337299E-2</v>
      </c>
      <c r="BJ17" s="20">
        <v>8.3808205280915996E-2</v>
      </c>
      <c r="BK17" s="20">
        <v>2.2583351662567901E-2</v>
      </c>
      <c r="BL17" s="20">
        <v>0.28053312646086598</v>
      </c>
      <c r="BM17" s="20"/>
      <c r="BN17" s="20">
        <v>9.7219179827719698E-3</v>
      </c>
      <c r="BO17" s="20">
        <v>-4.82097822304451E-2</v>
      </c>
      <c r="BP17" s="20">
        <v>-0.11863818864175001</v>
      </c>
      <c r="BQ17" s="20">
        <v>-2.8580246157684001E-3</v>
      </c>
      <c r="BR17" s="20">
        <v>-2.58142248349537E-2</v>
      </c>
      <c r="BS17" s="20">
        <v>-0.103231644064322</v>
      </c>
      <c r="BT17" s="20"/>
      <c r="BU17" s="20">
        <v>-1.6858019302813901E-2</v>
      </c>
      <c r="BV17" s="20">
        <v>-8.37521645464369E-2</v>
      </c>
      <c r="BW17" s="20"/>
      <c r="BX17" s="20">
        <v>-6.3092454866661096E-2</v>
      </c>
      <c r="BY17" s="20">
        <v>-1.9070669884905699E-2</v>
      </c>
      <c r="BZ17" s="20"/>
      <c r="CA17" s="20">
        <v>-8.1016466168024603E-3</v>
      </c>
      <c r="CB17" s="20">
        <v>-6.9222320865333198E-2</v>
      </c>
    </row>
    <row r="18" spans="2:80" x14ac:dyDescent="0.35">
      <c r="B18" s="15"/>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CB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473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333</v>
      </c>
      <c r="C9" s="16">
        <v>5.3193728515226801E-2</v>
      </c>
      <c r="D9" s="16">
        <v>5.3544613196691099E-2</v>
      </c>
      <c r="E9" s="16">
        <v>5.2852505329209903E-2</v>
      </c>
      <c r="F9" s="16"/>
      <c r="G9" s="16">
        <v>2.9337391465163499E-2</v>
      </c>
      <c r="H9" s="16">
        <v>4.84982775672032E-2</v>
      </c>
      <c r="I9" s="16">
        <v>6.5990123439099796E-2</v>
      </c>
      <c r="J9" s="16"/>
      <c r="K9" s="16">
        <v>3.5609334566291201E-2</v>
      </c>
      <c r="L9" s="16">
        <v>4.9866602199626998E-2</v>
      </c>
      <c r="M9" s="16">
        <v>6.5582696351164302E-2</v>
      </c>
      <c r="N9" s="16">
        <v>7.9773832675615802E-2</v>
      </c>
      <c r="O9" s="16"/>
      <c r="P9" s="16">
        <v>9.0888623364323795E-2</v>
      </c>
      <c r="Q9" s="16">
        <v>7.1403966641138295E-2</v>
      </c>
      <c r="R9" s="16">
        <v>3.8600402764492399E-2</v>
      </c>
      <c r="S9" s="16">
        <v>5.2481246450844003E-2</v>
      </c>
      <c r="T9" s="16">
        <v>4.4315238803337202E-2</v>
      </c>
      <c r="U9" s="16">
        <v>1.20998573333253E-2</v>
      </c>
      <c r="V9" s="16">
        <v>3.4435678398329402E-2</v>
      </c>
      <c r="W9" s="16">
        <v>0</v>
      </c>
      <c r="X9" s="16">
        <v>6.7789037426601195E-2</v>
      </c>
      <c r="Y9" s="16">
        <v>7.5407905843938694E-2</v>
      </c>
      <c r="Z9" s="16">
        <v>4.2730367785894403E-2</v>
      </c>
      <c r="AA9" s="16">
        <v>0</v>
      </c>
      <c r="AB9" s="16"/>
      <c r="AC9" s="16">
        <v>5.3075747058204399E-2</v>
      </c>
      <c r="AD9" s="16">
        <v>6.0302853986549602E-2</v>
      </c>
      <c r="AE9" s="16">
        <v>6.8740006962897199E-2</v>
      </c>
      <c r="AF9" s="16">
        <v>4.3226174213583497E-2</v>
      </c>
      <c r="AG9" s="16"/>
      <c r="AH9" s="16">
        <v>6.2529164122755304E-2</v>
      </c>
      <c r="AI9" s="16">
        <v>4.3503959082260499E-2</v>
      </c>
      <c r="AJ9" s="16">
        <v>2.6475689261972302E-2</v>
      </c>
      <c r="AK9" s="16">
        <v>8.1024524977751006E-2</v>
      </c>
      <c r="AL9" s="16"/>
      <c r="AM9" s="16">
        <v>7.8233141944929904E-2</v>
      </c>
      <c r="AN9" s="16">
        <v>2.28928264155044E-2</v>
      </c>
      <c r="AO9" s="16">
        <v>4.6664399583024402E-2</v>
      </c>
      <c r="AP9" s="16"/>
      <c r="AQ9" s="16">
        <v>7.5156234492321602E-2</v>
      </c>
      <c r="AR9" s="16">
        <v>3.52624112000363E-2</v>
      </c>
      <c r="AS9" s="16">
        <v>1.48542799349098E-2</v>
      </c>
      <c r="AT9" s="16">
        <v>4.6022030822572703E-2</v>
      </c>
      <c r="AU9" s="16">
        <v>5.0352179377605999E-2</v>
      </c>
      <c r="AV9" s="16"/>
      <c r="AW9" s="16">
        <v>5.4539702566106699E-2</v>
      </c>
      <c r="AX9" s="16">
        <v>5.3776779115735897E-2</v>
      </c>
      <c r="AY9" s="16">
        <v>5.3776779115735897E-2</v>
      </c>
      <c r="AZ9" s="16">
        <v>5.5724181949271603E-2</v>
      </c>
      <c r="BA9" s="16">
        <v>6.3771551931397302E-2</v>
      </c>
      <c r="BB9" s="16">
        <v>0.17377440167821101</v>
      </c>
      <c r="BC9" s="16">
        <v>0.12181733249667499</v>
      </c>
      <c r="BD9" s="16">
        <v>2.7439490687407499E-2</v>
      </c>
      <c r="BE9" s="16">
        <v>0.189453133190777</v>
      </c>
      <c r="BF9" s="16"/>
      <c r="BG9" s="16">
        <v>4.4486421329676902E-2</v>
      </c>
      <c r="BH9" s="16">
        <v>3.9398555553291803E-2</v>
      </c>
      <c r="BI9" s="16">
        <v>7.5235933843426098E-2</v>
      </c>
      <c r="BJ9" s="16">
        <v>8.6653472811381096E-2</v>
      </c>
      <c r="BK9" s="16">
        <v>9.5486097789780802E-2</v>
      </c>
      <c r="BL9" s="16">
        <v>0.19219520900984399</v>
      </c>
      <c r="BM9" s="16"/>
      <c r="BN9" s="16">
        <v>5.3139206672806902E-2</v>
      </c>
      <c r="BO9" s="16">
        <v>4.85222578651512E-2</v>
      </c>
      <c r="BP9" s="16">
        <v>6.9506423832155495E-2</v>
      </c>
      <c r="BQ9" s="16">
        <v>3.6693407902011699E-2</v>
      </c>
      <c r="BR9" s="16">
        <v>9.3465836543413394E-2</v>
      </c>
      <c r="BS9" s="16">
        <v>1.89630855981292E-2</v>
      </c>
      <c r="BT9" s="16"/>
      <c r="BU9" s="16">
        <v>5.3950228286471301E-2</v>
      </c>
      <c r="BV9" s="16">
        <v>5.1479955369560799E-2</v>
      </c>
      <c r="BW9" s="16"/>
      <c r="BX9" s="16">
        <v>6.9913180403602199E-2</v>
      </c>
      <c r="BY9" s="16">
        <v>4.1328410318700597E-2</v>
      </c>
      <c r="BZ9" s="16"/>
      <c r="CA9" s="16">
        <v>6.3356712261654596E-2</v>
      </c>
      <c r="CB9" s="16">
        <v>4.4782099733130798E-2</v>
      </c>
    </row>
    <row r="10" spans="2:80" x14ac:dyDescent="0.35">
      <c r="B10" s="17" t="s">
        <v>334</v>
      </c>
      <c r="C10" s="16">
        <v>0.19928245265285599</v>
      </c>
      <c r="D10" s="16">
        <v>0.20307513310908101</v>
      </c>
      <c r="E10" s="16">
        <v>0.19559420241800299</v>
      </c>
      <c r="F10" s="16"/>
      <c r="G10" s="16">
        <v>0.26027855305483899</v>
      </c>
      <c r="H10" s="16">
        <v>0.19415603281691701</v>
      </c>
      <c r="I10" s="16">
        <v>0.17804128282975201</v>
      </c>
      <c r="J10" s="16"/>
      <c r="K10" s="16">
        <v>0.21572678900073999</v>
      </c>
      <c r="L10" s="16">
        <v>0.21792442345742899</v>
      </c>
      <c r="M10" s="16">
        <v>0.19435407943163099</v>
      </c>
      <c r="N10" s="16">
        <v>0.153060847924813</v>
      </c>
      <c r="O10" s="16"/>
      <c r="P10" s="16">
        <v>0.200805809281624</v>
      </c>
      <c r="Q10" s="16">
        <v>0.20778681240841401</v>
      </c>
      <c r="R10" s="16">
        <v>0.16187187321395799</v>
      </c>
      <c r="S10" s="16">
        <v>0.105305256147011</v>
      </c>
      <c r="T10" s="16">
        <v>0.17522482270062001</v>
      </c>
      <c r="U10" s="16">
        <v>0.29508877624685398</v>
      </c>
      <c r="V10" s="16">
        <v>0.20600661750916699</v>
      </c>
      <c r="W10" s="16">
        <v>0.29483928155598599</v>
      </c>
      <c r="X10" s="16">
        <v>0.203578458623979</v>
      </c>
      <c r="Y10" s="16">
        <v>0.16606500023071299</v>
      </c>
      <c r="Z10" s="16">
        <v>0.212336093271629</v>
      </c>
      <c r="AA10" s="16">
        <v>0.223056599227138</v>
      </c>
      <c r="AB10" s="16"/>
      <c r="AC10" s="16">
        <v>0.21718131858324</v>
      </c>
      <c r="AD10" s="16">
        <v>0.16683255551448301</v>
      </c>
      <c r="AE10" s="16">
        <v>0.21111072829868399</v>
      </c>
      <c r="AF10" s="16">
        <v>0.25956500262232701</v>
      </c>
      <c r="AG10" s="16"/>
      <c r="AH10" s="16">
        <v>0.19438413901939899</v>
      </c>
      <c r="AI10" s="16">
        <v>0.22147873060774301</v>
      </c>
      <c r="AJ10" s="16">
        <v>0.20607946318447901</v>
      </c>
      <c r="AK10" s="16">
        <v>0.203439876510326</v>
      </c>
      <c r="AL10" s="16"/>
      <c r="AM10" s="16">
        <v>0.18159351404055499</v>
      </c>
      <c r="AN10" s="16">
        <v>0.21815756878136999</v>
      </c>
      <c r="AO10" s="16">
        <v>0.184556388092528</v>
      </c>
      <c r="AP10" s="16"/>
      <c r="AQ10" s="16">
        <v>0.19208456115782099</v>
      </c>
      <c r="AR10" s="16">
        <v>0.22911178390818401</v>
      </c>
      <c r="AS10" s="16">
        <v>0.21513791194852899</v>
      </c>
      <c r="AT10" s="16">
        <v>8.7014900748633606E-2</v>
      </c>
      <c r="AU10" s="16">
        <v>0.124211712965768</v>
      </c>
      <c r="AV10" s="16"/>
      <c r="AW10" s="16">
        <v>0.118679224281088</v>
      </c>
      <c r="AX10" s="16">
        <v>0.15440576694201899</v>
      </c>
      <c r="AY10" s="16">
        <v>0.15440576694201899</v>
      </c>
      <c r="AZ10" s="16">
        <v>0.24453907066691799</v>
      </c>
      <c r="BA10" s="16">
        <v>0.29597571683714802</v>
      </c>
      <c r="BB10" s="16">
        <v>0.30430164928114301</v>
      </c>
      <c r="BC10" s="16">
        <v>0.22717611416181099</v>
      </c>
      <c r="BD10" s="16">
        <v>0.13194817137537601</v>
      </c>
      <c r="BE10" s="16">
        <v>0.28531052926721601</v>
      </c>
      <c r="BF10" s="16"/>
      <c r="BG10" s="16">
        <v>0.186254753055831</v>
      </c>
      <c r="BH10" s="16">
        <v>0.233593800409929</v>
      </c>
      <c r="BI10" s="16">
        <v>0.158278055038407</v>
      </c>
      <c r="BJ10" s="16">
        <v>0.30100172321989299</v>
      </c>
      <c r="BK10" s="16">
        <v>0.16289388012226899</v>
      </c>
      <c r="BL10" s="16">
        <v>0.210673771444366</v>
      </c>
      <c r="BM10" s="16"/>
      <c r="BN10" s="16">
        <v>0.248558600016138</v>
      </c>
      <c r="BO10" s="16">
        <v>0.18522157688091001</v>
      </c>
      <c r="BP10" s="16">
        <v>0.14037149580032399</v>
      </c>
      <c r="BQ10" s="16">
        <v>0.227799615903683</v>
      </c>
      <c r="BR10" s="16">
        <v>0.17206943008134401</v>
      </c>
      <c r="BS10" s="16">
        <v>0.21471999573878101</v>
      </c>
      <c r="BT10" s="16"/>
      <c r="BU10" s="16">
        <v>0.213642991336501</v>
      </c>
      <c r="BV10" s="16">
        <v>0.166750115580444</v>
      </c>
      <c r="BW10" s="16"/>
      <c r="BX10" s="16">
        <v>0.194489544221741</v>
      </c>
      <c r="BY10" s="16">
        <v>0.202683843081302</v>
      </c>
      <c r="BZ10" s="16"/>
      <c r="CA10" s="16">
        <v>0.18446656858406099</v>
      </c>
      <c r="CB10" s="16">
        <v>0.212625587842345</v>
      </c>
    </row>
    <row r="11" spans="2:80" x14ac:dyDescent="0.35">
      <c r="B11" s="17" t="s">
        <v>335</v>
      </c>
      <c r="C11" s="16">
        <v>0.208983414331429</v>
      </c>
      <c r="D11" s="16">
        <v>0.22279291541611701</v>
      </c>
      <c r="E11" s="16">
        <v>0.19555415336239301</v>
      </c>
      <c r="F11" s="16"/>
      <c r="G11" s="16">
        <v>0.213613574587842</v>
      </c>
      <c r="H11" s="16">
        <v>0.20494967140746301</v>
      </c>
      <c r="I11" s="16">
        <v>0.20981257277227899</v>
      </c>
      <c r="J11" s="16"/>
      <c r="K11" s="16">
        <v>0.20278312745367699</v>
      </c>
      <c r="L11" s="16">
        <v>0.220733906543917</v>
      </c>
      <c r="M11" s="16">
        <v>0.22432232582752401</v>
      </c>
      <c r="N11" s="16">
        <v>0.19690520046413901</v>
      </c>
      <c r="O11" s="16"/>
      <c r="P11" s="16">
        <v>0.251340939210692</v>
      </c>
      <c r="Q11" s="16">
        <v>0.18971497341412499</v>
      </c>
      <c r="R11" s="16">
        <v>0.222415633361562</v>
      </c>
      <c r="S11" s="16">
        <v>0.25343035298626798</v>
      </c>
      <c r="T11" s="16">
        <v>8.4737295717179098E-2</v>
      </c>
      <c r="U11" s="16">
        <v>0.13666071087835999</v>
      </c>
      <c r="V11" s="16">
        <v>0.230843280156112</v>
      </c>
      <c r="W11" s="16">
        <v>0.22757588513865801</v>
      </c>
      <c r="X11" s="16">
        <v>0.19833977262005401</v>
      </c>
      <c r="Y11" s="16">
        <v>0.201791555284344</v>
      </c>
      <c r="Z11" s="16">
        <v>0.25635924336592403</v>
      </c>
      <c r="AA11" s="16">
        <v>0.33194647744361899</v>
      </c>
      <c r="AB11" s="16"/>
      <c r="AC11" s="16">
        <v>0.20680428080480101</v>
      </c>
      <c r="AD11" s="16">
        <v>0.200828467626291</v>
      </c>
      <c r="AE11" s="16">
        <v>0.18606546965594301</v>
      </c>
      <c r="AF11" s="16">
        <v>0.24620533253778101</v>
      </c>
      <c r="AG11" s="16"/>
      <c r="AH11" s="16">
        <v>0.22224528144292999</v>
      </c>
      <c r="AI11" s="16">
        <v>0.21471212734511599</v>
      </c>
      <c r="AJ11" s="16">
        <v>0.171806368340745</v>
      </c>
      <c r="AK11" s="16">
        <v>0.135877329562895</v>
      </c>
      <c r="AL11" s="16"/>
      <c r="AM11" s="16">
        <v>0.204012665760783</v>
      </c>
      <c r="AN11" s="16">
        <v>0.21979056049876</v>
      </c>
      <c r="AO11" s="16">
        <v>0.17215860680456399</v>
      </c>
      <c r="AP11" s="16"/>
      <c r="AQ11" s="16">
        <v>0.20425137721591</v>
      </c>
      <c r="AR11" s="16">
        <v>0.22318731607327499</v>
      </c>
      <c r="AS11" s="16">
        <v>0.280461175722997</v>
      </c>
      <c r="AT11" s="16">
        <v>0.212177516504616</v>
      </c>
      <c r="AU11" s="16">
        <v>0.18356539069546299</v>
      </c>
      <c r="AV11" s="16"/>
      <c r="AW11" s="16">
        <v>0.20934736658058001</v>
      </c>
      <c r="AX11" s="16">
        <v>0.20808143304938501</v>
      </c>
      <c r="AY11" s="16">
        <v>0.20808143304938501</v>
      </c>
      <c r="AZ11" s="16">
        <v>0.23945153906216299</v>
      </c>
      <c r="BA11" s="16">
        <v>0.20026986470685901</v>
      </c>
      <c r="BB11" s="16">
        <v>0.15440172606248001</v>
      </c>
      <c r="BC11" s="16">
        <v>0.21319772498529799</v>
      </c>
      <c r="BD11" s="16">
        <v>0.18674630783489199</v>
      </c>
      <c r="BE11" s="16">
        <v>8.8183350191927898E-2</v>
      </c>
      <c r="BF11" s="16"/>
      <c r="BG11" s="16">
        <v>0.20191186921225901</v>
      </c>
      <c r="BH11" s="16">
        <v>0.207303841138504</v>
      </c>
      <c r="BI11" s="16">
        <v>0.22288195758715201</v>
      </c>
      <c r="BJ11" s="16">
        <v>0.23192962366818401</v>
      </c>
      <c r="BK11" s="16">
        <v>0.25556668434945401</v>
      </c>
      <c r="BL11" s="16">
        <v>8.55102466298122E-2</v>
      </c>
      <c r="BM11" s="16"/>
      <c r="BN11" s="16">
        <v>0.163681210916435</v>
      </c>
      <c r="BO11" s="16">
        <v>0.24442968324936801</v>
      </c>
      <c r="BP11" s="16">
        <v>0.30334780977370801</v>
      </c>
      <c r="BQ11" s="16">
        <v>0.158409565709137</v>
      </c>
      <c r="BR11" s="16">
        <v>0.17157521698054801</v>
      </c>
      <c r="BS11" s="16">
        <v>0.22682735190737999</v>
      </c>
      <c r="BT11" s="16"/>
      <c r="BU11" s="16">
        <v>0.21375775686271101</v>
      </c>
      <c r="BV11" s="16">
        <v>0.19816762782449601</v>
      </c>
      <c r="BW11" s="16"/>
      <c r="BX11" s="16">
        <v>0.214539813659236</v>
      </c>
      <c r="BY11" s="16">
        <v>0.20504019618698499</v>
      </c>
      <c r="BZ11" s="16"/>
      <c r="CA11" s="16">
        <v>0.21368439012587701</v>
      </c>
      <c r="CB11" s="16">
        <v>0.20396696268710601</v>
      </c>
    </row>
    <row r="12" spans="2:80" x14ac:dyDescent="0.35">
      <c r="B12" s="17" t="s">
        <v>336</v>
      </c>
      <c r="C12" s="16">
        <v>0.187721227977316</v>
      </c>
      <c r="D12" s="16">
        <v>0.164470516455303</v>
      </c>
      <c r="E12" s="16">
        <v>0.210331738728576</v>
      </c>
      <c r="F12" s="16"/>
      <c r="G12" s="16">
        <v>0.15346696777365099</v>
      </c>
      <c r="H12" s="16">
        <v>0.197285775530469</v>
      </c>
      <c r="I12" s="16">
        <v>0.195171082611418</v>
      </c>
      <c r="J12" s="16"/>
      <c r="K12" s="16">
        <v>0.192723365384392</v>
      </c>
      <c r="L12" s="16">
        <v>0.143762587823481</v>
      </c>
      <c r="M12" s="16">
        <v>0.230911674830789</v>
      </c>
      <c r="N12" s="16">
        <v>0.20780995106196301</v>
      </c>
      <c r="O12" s="16"/>
      <c r="P12" s="16">
        <v>0.16914666621244601</v>
      </c>
      <c r="Q12" s="16">
        <v>0.16251979605985001</v>
      </c>
      <c r="R12" s="16">
        <v>0.18129544879293899</v>
      </c>
      <c r="S12" s="16">
        <v>0.18558020127285099</v>
      </c>
      <c r="T12" s="16">
        <v>0.19452383432606099</v>
      </c>
      <c r="U12" s="16">
        <v>0.21323200139526899</v>
      </c>
      <c r="V12" s="16">
        <v>0.197828614669707</v>
      </c>
      <c r="W12" s="16">
        <v>0.16639968478284201</v>
      </c>
      <c r="X12" s="16">
        <v>0.225036923548596</v>
      </c>
      <c r="Y12" s="16">
        <v>0.20581516250547099</v>
      </c>
      <c r="Z12" s="16">
        <v>0.21485875202141899</v>
      </c>
      <c r="AA12" s="16">
        <v>7.8701803108195301E-2</v>
      </c>
      <c r="AB12" s="16"/>
      <c r="AC12" s="16">
        <v>0.20167720628776301</v>
      </c>
      <c r="AD12" s="16">
        <v>0.21376222953052201</v>
      </c>
      <c r="AE12" s="16">
        <v>0.16476660458465101</v>
      </c>
      <c r="AF12" s="16">
        <v>0.129805704378576</v>
      </c>
      <c r="AG12" s="16"/>
      <c r="AH12" s="16">
        <v>0.183788104975731</v>
      </c>
      <c r="AI12" s="16">
        <v>0.17998977173227801</v>
      </c>
      <c r="AJ12" s="16">
        <v>0.20965022535297001</v>
      </c>
      <c r="AK12" s="16">
        <v>0.21814722292459901</v>
      </c>
      <c r="AL12" s="16"/>
      <c r="AM12" s="16">
        <v>0.188099038477964</v>
      </c>
      <c r="AN12" s="16">
        <v>0.189161031254552</v>
      </c>
      <c r="AO12" s="16">
        <v>0.19607787574117799</v>
      </c>
      <c r="AP12" s="16"/>
      <c r="AQ12" s="16">
        <v>0.16581132932228601</v>
      </c>
      <c r="AR12" s="16">
        <v>0.2228507137246</v>
      </c>
      <c r="AS12" s="16">
        <v>0.11755049381817199</v>
      </c>
      <c r="AT12" s="16">
        <v>0.29606056714296197</v>
      </c>
      <c r="AU12" s="16">
        <v>0.21547419299873799</v>
      </c>
      <c r="AV12" s="16"/>
      <c r="AW12" s="16">
        <v>0.31281980464070502</v>
      </c>
      <c r="AX12" s="16">
        <v>0.169401427245647</v>
      </c>
      <c r="AY12" s="16">
        <v>0.169401427245647</v>
      </c>
      <c r="AZ12" s="16">
        <v>0.13272646294278501</v>
      </c>
      <c r="BA12" s="16">
        <v>0.18482108913501299</v>
      </c>
      <c r="BB12" s="16">
        <v>0.160766916199095</v>
      </c>
      <c r="BC12" s="16">
        <v>0.14005932059527201</v>
      </c>
      <c r="BD12" s="16">
        <v>0.213809189231598</v>
      </c>
      <c r="BE12" s="16">
        <v>8.4198031420181493E-2</v>
      </c>
      <c r="BF12" s="16"/>
      <c r="BG12" s="16">
        <v>0.198291330058292</v>
      </c>
      <c r="BH12" s="16">
        <v>0.178678407502253</v>
      </c>
      <c r="BI12" s="16">
        <v>0.18326728008468501</v>
      </c>
      <c r="BJ12" s="16">
        <v>0.123455098460083</v>
      </c>
      <c r="BK12" s="16">
        <v>0.18987683951043</v>
      </c>
      <c r="BL12" s="16">
        <v>0.101245265339829</v>
      </c>
      <c r="BM12" s="16"/>
      <c r="BN12" s="16">
        <v>0.154575658592249</v>
      </c>
      <c r="BO12" s="16">
        <v>0.18675704731616</v>
      </c>
      <c r="BP12" s="16">
        <v>0.21571968731722799</v>
      </c>
      <c r="BQ12" s="16">
        <v>0.219632210919041</v>
      </c>
      <c r="BR12" s="16">
        <v>0.17181162853825999</v>
      </c>
      <c r="BS12" s="16">
        <v>0.154066649330378</v>
      </c>
      <c r="BT12" s="16"/>
      <c r="BU12" s="16">
        <v>0.18498997861268501</v>
      </c>
      <c r="BV12" s="16">
        <v>0.193908595103049</v>
      </c>
      <c r="BW12" s="16"/>
      <c r="BX12" s="16">
        <v>0.171851560454852</v>
      </c>
      <c r="BY12" s="16">
        <v>0.19898347844367401</v>
      </c>
      <c r="BZ12" s="16"/>
      <c r="CA12" s="16">
        <v>0.177202435567473</v>
      </c>
      <c r="CB12" s="16">
        <v>0.19714216255163</v>
      </c>
    </row>
    <row r="13" spans="2:80" x14ac:dyDescent="0.35">
      <c r="B13" s="17" t="s">
        <v>337</v>
      </c>
      <c r="C13" s="16">
        <v>0.26767307816517599</v>
      </c>
      <c r="D13" s="16">
        <v>0.26410088147516098</v>
      </c>
      <c r="E13" s="16">
        <v>0.27114691558252801</v>
      </c>
      <c r="F13" s="16"/>
      <c r="G13" s="16">
        <v>0.14800276808158599</v>
      </c>
      <c r="H13" s="16">
        <v>0.261634176375665</v>
      </c>
      <c r="I13" s="16">
        <v>0.320130129186529</v>
      </c>
      <c r="J13" s="16"/>
      <c r="K13" s="16">
        <v>0.29317243991029301</v>
      </c>
      <c r="L13" s="16">
        <v>0.29368017360750998</v>
      </c>
      <c r="M13" s="16">
        <v>0.17494450755404101</v>
      </c>
      <c r="N13" s="16">
        <v>0.244377636327828</v>
      </c>
      <c r="O13" s="16"/>
      <c r="P13" s="16">
        <v>0.24414473929265301</v>
      </c>
      <c r="Q13" s="16">
        <v>0.27836999656858802</v>
      </c>
      <c r="R13" s="16">
        <v>0.328082946566913</v>
      </c>
      <c r="S13" s="16">
        <v>0.30682014737034402</v>
      </c>
      <c r="T13" s="16">
        <v>0.37902631952774501</v>
      </c>
      <c r="U13" s="16">
        <v>0.26745995000078698</v>
      </c>
      <c r="V13" s="16">
        <v>0.228232247459346</v>
      </c>
      <c r="W13" s="16">
        <v>0.27019184370223098</v>
      </c>
      <c r="X13" s="16">
        <v>0.257808637889197</v>
      </c>
      <c r="Y13" s="16">
        <v>0.23571797239036599</v>
      </c>
      <c r="Z13" s="16">
        <v>0.16111283209822799</v>
      </c>
      <c r="AA13" s="16">
        <v>0.20531598645982599</v>
      </c>
      <c r="AB13" s="16"/>
      <c r="AC13" s="16">
        <v>0.19389609325961801</v>
      </c>
      <c r="AD13" s="16">
        <v>0.31007077645222803</v>
      </c>
      <c r="AE13" s="16">
        <v>0.29655986844029197</v>
      </c>
      <c r="AF13" s="16">
        <v>0.22180375609863801</v>
      </c>
      <c r="AG13" s="16"/>
      <c r="AH13" s="16">
        <v>0.253321392764081</v>
      </c>
      <c r="AI13" s="16">
        <v>0.25222638505016798</v>
      </c>
      <c r="AJ13" s="16">
        <v>0.35370409316815099</v>
      </c>
      <c r="AK13" s="16">
        <v>0.18789935939590199</v>
      </c>
      <c r="AL13" s="16"/>
      <c r="AM13" s="16">
        <v>0.28014556945650598</v>
      </c>
      <c r="AN13" s="16">
        <v>0.25172218930146401</v>
      </c>
      <c r="AO13" s="16">
        <v>0.28045138364953798</v>
      </c>
      <c r="AP13" s="16"/>
      <c r="AQ13" s="16">
        <v>0.29671595852541499</v>
      </c>
      <c r="AR13" s="16">
        <v>0.196076040751299</v>
      </c>
      <c r="AS13" s="16">
        <v>0.33526256071301103</v>
      </c>
      <c r="AT13" s="16">
        <v>0.230374444901637</v>
      </c>
      <c r="AU13" s="16">
        <v>0.29079480702083998</v>
      </c>
      <c r="AV13" s="16"/>
      <c r="AW13" s="16">
        <v>0.27692988596443902</v>
      </c>
      <c r="AX13" s="16">
        <v>0.41061822447152002</v>
      </c>
      <c r="AY13" s="16">
        <v>0.41061822447152002</v>
      </c>
      <c r="AZ13" s="16">
        <v>0.15787547535447699</v>
      </c>
      <c r="BA13" s="16">
        <v>0.127667582104452</v>
      </c>
      <c r="BB13" s="16">
        <v>5.3305632110233203E-2</v>
      </c>
      <c r="BC13" s="16">
        <v>0.23188814178122599</v>
      </c>
      <c r="BD13" s="16">
        <v>0.15934510288398801</v>
      </c>
      <c r="BE13" s="16">
        <v>9.19370306872523E-2</v>
      </c>
      <c r="BF13" s="16"/>
      <c r="BG13" s="16">
        <v>0.31969459550198798</v>
      </c>
      <c r="BH13" s="16">
        <v>0.18765469929020601</v>
      </c>
      <c r="BI13" s="16">
        <v>0.183850129560129</v>
      </c>
      <c r="BJ13" s="16">
        <v>0.18283138796373399</v>
      </c>
      <c r="BK13" s="16">
        <v>0.13310451941864801</v>
      </c>
      <c r="BL13" s="16">
        <v>0.31950849160998501</v>
      </c>
      <c r="BM13" s="16"/>
      <c r="BN13" s="16">
        <v>0.27193482564198201</v>
      </c>
      <c r="BO13" s="16">
        <v>0.24641676849550401</v>
      </c>
      <c r="BP13" s="16">
        <v>0.203128411761652</v>
      </c>
      <c r="BQ13" s="16">
        <v>0.282376527445795</v>
      </c>
      <c r="BR13" s="16">
        <v>0.30261036887885701</v>
      </c>
      <c r="BS13" s="16">
        <v>0.35410067665731298</v>
      </c>
      <c r="BT13" s="16"/>
      <c r="BU13" s="16">
        <v>0.26634686450806699</v>
      </c>
      <c r="BV13" s="16">
        <v>0.270677480066357</v>
      </c>
      <c r="BW13" s="16"/>
      <c r="BX13" s="16">
        <v>0.298250681944355</v>
      </c>
      <c r="BY13" s="16">
        <v>0.245973024781279</v>
      </c>
      <c r="BZ13" s="16"/>
      <c r="CA13" s="16">
        <v>0.28341136030165498</v>
      </c>
      <c r="CB13" s="16">
        <v>0.25923674700744898</v>
      </c>
    </row>
    <row r="14" spans="2:80" x14ac:dyDescent="0.35">
      <c r="B14" s="17" t="s">
        <v>177</v>
      </c>
      <c r="C14" s="16">
        <v>8.3146098357995996E-2</v>
      </c>
      <c r="D14" s="16">
        <v>9.2015940347646902E-2</v>
      </c>
      <c r="E14" s="16">
        <v>7.45204845792906E-2</v>
      </c>
      <c r="F14" s="16"/>
      <c r="G14" s="16">
        <v>0.19530074503691899</v>
      </c>
      <c r="H14" s="16">
        <v>9.3476066302283098E-2</v>
      </c>
      <c r="I14" s="16">
        <v>3.0854809160923199E-2</v>
      </c>
      <c r="J14" s="16"/>
      <c r="K14" s="16">
        <v>5.9984943684606801E-2</v>
      </c>
      <c r="L14" s="16">
        <v>7.4032306368036593E-2</v>
      </c>
      <c r="M14" s="16">
        <v>0.109884716004851</v>
      </c>
      <c r="N14" s="16">
        <v>0.118072531545642</v>
      </c>
      <c r="O14" s="16"/>
      <c r="P14" s="16">
        <v>4.3673222638262101E-2</v>
      </c>
      <c r="Q14" s="16">
        <v>9.0204454907883494E-2</v>
      </c>
      <c r="R14" s="16">
        <v>6.7733695300136898E-2</v>
      </c>
      <c r="S14" s="16">
        <v>9.6382795772682897E-2</v>
      </c>
      <c r="T14" s="16">
        <v>0.122172488925057</v>
      </c>
      <c r="U14" s="16">
        <v>7.5458704145404301E-2</v>
      </c>
      <c r="V14" s="16">
        <v>0.10265356180733699</v>
      </c>
      <c r="W14" s="16">
        <v>4.0993304820283301E-2</v>
      </c>
      <c r="X14" s="16">
        <v>4.74471698915735E-2</v>
      </c>
      <c r="Y14" s="16">
        <v>0.11520240374516701</v>
      </c>
      <c r="Z14" s="16">
        <v>0.11260271145690599</v>
      </c>
      <c r="AA14" s="16">
        <v>0.160979133761222</v>
      </c>
      <c r="AB14" s="16"/>
      <c r="AC14" s="16">
        <v>0.127365354006373</v>
      </c>
      <c r="AD14" s="16">
        <v>4.8203116889926401E-2</v>
      </c>
      <c r="AE14" s="16">
        <v>7.2757322057532894E-2</v>
      </c>
      <c r="AF14" s="16">
        <v>9.9394030149095203E-2</v>
      </c>
      <c r="AG14" s="16"/>
      <c r="AH14" s="16">
        <v>8.3731917675104406E-2</v>
      </c>
      <c r="AI14" s="16">
        <v>8.8089026182434499E-2</v>
      </c>
      <c r="AJ14" s="16">
        <v>3.2284160691681801E-2</v>
      </c>
      <c r="AK14" s="16">
        <v>0.173611686628526</v>
      </c>
      <c r="AL14" s="16"/>
      <c r="AM14" s="16">
        <v>6.7916070319261904E-2</v>
      </c>
      <c r="AN14" s="16">
        <v>9.8275823748349103E-2</v>
      </c>
      <c r="AO14" s="16">
        <v>0.120091346129169</v>
      </c>
      <c r="AP14" s="16"/>
      <c r="AQ14" s="16">
        <v>6.5980539286246406E-2</v>
      </c>
      <c r="AR14" s="16">
        <v>9.3511734342605402E-2</v>
      </c>
      <c r="AS14" s="16">
        <v>3.6733577862381399E-2</v>
      </c>
      <c r="AT14" s="16">
        <v>0.12835053987957901</v>
      </c>
      <c r="AU14" s="16">
        <v>0.13560171694158499</v>
      </c>
      <c r="AV14" s="16"/>
      <c r="AW14" s="16">
        <v>2.7684015967080498E-2</v>
      </c>
      <c r="AX14" s="16">
        <v>3.71636917569343E-3</v>
      </c>
      <c r="AY14" s="16">
        <v>3.71636917569343E-3</v>
      </c>
      <c r="AZ14" s="16">
        <v>0.16968327002438599</v>
      </c>
      <c r="BA14" s="16">
        <v>0.12749419528513001</v>
      </c>
      <c r="BB14" s="16">
        <v>0.15344967466883899</v>
      </c>
      <c r="BC14" s="16">
        <v>6.5861365979717798E-2</v>
      </c>
      <c r="BD14" s="16">
        <v>0.28071173798673899</v>
      </c>
      <c r="BE14" s="16">
        <v>0.26091792524264601</v>
      </c>
      <c r="BF14" s="16"/>
      <c r="BG14" s="16">
        <v>4.9361030841953403E-2</v>
      </c>
      <c r="BH14" s="16">
        <v>0.153370696105816</v>
      </c>
      <c r="BI14" s="16">
        <v>0.176486643886201</v>
      </c>
      <c r="BJ14" s="16">
        <v>7.41286938767243E-2</v>
      </c>
      <c r="BK14" s="16">
        <v>0.16307197880941701</v>
      </c>
      <c r="BL14" s="16">
        <v>9.0867015966164699E-2</v>
      </c>
      <c r="BM14" s="16"/>
      <c r="BN14" s="16">
        <v>0.10811049816038899</v>
      </c>
      <c r="BO14" s="16">
        <v>8.8652666192906293E-2</v>
      </c>
      <c r="BP14" s="16">
        <v>6.7926171514932604E-2</v>
      </c>
      <c r="BQ14" s="16">
        <v>7.5088672120331601E-2</v>
      </c>
      <c r="BR14" s="16">
        <v>8.8467518977577903E-2</v>
      </c>
      <c r="BS14" s="16">
        <v>3.1322240768018497E-2</v>
      </c>
      <c r="BT14" s="16"/>
      <c r="BU14" s="16">
        <v>6.7312180393564902E-2</v>
      </c>
      <c r="BV14" s="16">
        <v>0.11901622605609199</v>
      </c>
      <c r="BW14" s="16"/>
      <c r="BX14" s="16">
        <v>5.09552193162131E-2</v>
      </c>
      <c r="BY14" s="16">
        <v>0.105991047188059</v>
      </c>
      <c r="BZ14" s="16"/>
      <c r="CA14" s="16">
        <v>7.7878533159279895E-2</v>
      </c>
      <c r="CB14" s="16">
        <v>8.2246440178339097E-2</v>
      </c>
    </row>
    <row r="15" spans="2:80" x14ac:dyDescent="0.35">
      <c r="B15" s="17" t="s">
        <v>338</v>
      </c>
      <c r="C15" s="19">
        <v>0.25247618116808301</v>
      </c>
      <c r="D15" s="19">
        <v>0.256619746305772</v>
      </c>
      <c r="E15" s="19">
        <v>0.248446707747213</v>
      </c>
      <c r="F15" s="19"/>
      <c r="G15" s="19">
        <v>0.289615944520002</v>
      </c>
      <c r="H15" s="19">
        <v>0.24265431038412</v>
      </c>
      <c r="I15" s="19">
        <v>0.244031406268852</v>
      </c>
      <c r="J15" s="19"/>
      <c r="K15" s="19">
        <v>0.251336123567032</v>
      </c>
      <c r="L15" s="19">
        <v>0.26779102565705598</v>
      </c>
      <c r="M15" s="19">
        <v>0.259936775782795</v>
      </c>
      <c r="N15" s="19">
        <v>0.232834680600429</v>
      </c>
      <c r="O15" s="19"/>
      <c r="P15" s="19">
        <v>0.29169443264594802</v>
      </c>
      <c r="Q15" s="19">
        <v>0.27919077904955297</v>
      </c>
      <c r="R15" s="19">
        <v>0.20047227597844999</v>
      </c>
      <c r="S15" s="19">
        <v>0.15778650259785501</v>
      </c>
      <c r="T15" s="19">
        <v>0.219540061503957</v>
      </c>
      <c r="U15" s="19">
        <v>0.30718863358018</v>
      </c>
      <c r="V15" s="19">
        <v>0.24044229590749699</v>
      </c>
      <c r="W15" s="19">
        <v>0.29483928155598599</v>
      </c>
      <c r="X15" s="19">
        <v>0.27136749605058003</v>
      </c>
      <c r="Y15" s="19">
        <v>0.24147290607465199</v>
      </c>
      <c r="Z15" s="19">
        <v>0.25506646105752301</v>
      </c>
      <c r="AA15" s="19">
        <v>0.223056599227138</v>
      </c>
      <c r="AB15" s="19"/>
      <c r="AC15" s="19">
        <v>0.27025706564144503</v>
      </c>
      <c r="AD15" s="19">
        <v>0.227135409501032</v>
      </c>
      <c r="AE15" s="19">
        <v>0.279850735261581</v>
      </c>
      <c r="AF15" s="19">
        <v>0.302791176835911</v>
      </c>
      <c r="AG15" s="19"/>
      <c r="AH15" s="19">
        <v>0.25691330314215399</v>
      </c>
      <c r="AI15" s="19">
        <v>0.26498268969000299</v>
      </c>
      <c r="AJ15" s="19">
        <v>0.232555152446452</v>
      </c>
      <c r="AK15" s="19">
        <v>0.284464401488077</v>
      </c>
      <c r="AL15" s="19"/>
      <c r="AM15" s="19">
        <v>0.25982665598548499</v>
      </c>
      <c r="AN15" s="19">
        <v>0.24105039519687399</v>
      </c>
      <c r="AO15" s="19">
        <v>0.23122078767555199</v>
      </c>
      <c r="AP15" s="19"/>
      <c r="AQ15" s="19">
        <v>0.26724079565014303</v>
      </c>
      <c r="AR15" s="19">
        <v>0.26437419510822002</v>
      </c>
      <c r="AS15" s="19">
        <v>0.229992191883439</v>
      </c>
      <c r="AT15" s="19">
        <v>0.133036931571206</v>
      </c>
      <c r="AU15" s="19">
        <v>0.17456389234337399</v>
      </c>
      <c r="AV15" s="19"/>
      <c r="AW15" s="19">
        <v>0.173218926847195</v>
      </c>
      <c r="AX15" s="19">
        <v>0.20818254605775499</v>
      </c>
      <c r="AY15" s="19">
        <v>0.20818254605775499</v>
      </c>
      <c r="AZ15" s="19">
        <v>0.30026325261619002</v>
      </c>
      <c r="BA15" s="19">
        <v>0.35974726876854601</v>
      </c>
      <c r="BB15" s="19">
        <v>0.47807605095935302</v>
      </c>
      <c r="BC15" s="19">
        <v>0.34899344665848597</v>
      </c>
      <c r="BD15" s="19">
        <v>0.15938766206278299</v>
      </c>
      <c r="BE15" s="19">
        <v>0.47476366245799301</v>
      </c>
      <c r="BF15" s="19"/>
      <c r="BG15" s="19">
        <v>0.23074117438550801</v>
      </c>
      <c r="BH15" s="19">
        <v>0.27299235596322102</v>
      </c>
      <c r="BI15" s="19">
        <v>0.233513988881833</v>
      </c>
      <c r="BJ15" s="19">
        <v>0.38765519603127402</v>
      </c>
      <c r="BK15" s="19">
        <v>0.25837997791204997</v>
      </c>
      <c r="BL15" s="19">
        <v>0.40286898045420899</v>
      </c>
      <c r="BM15" s="19"/>
      <c r="BN15" s="19">
        <v>0.30169780668894403</v>
      </c>
      <c r="BO15" s="19">
        <v>0.233743834746061</v>
      </c>
      <c r="BP15" s="19">
        <v>0.20987791963247901</v>
      </c>
      <c r="BQ15" s="19">
        <v>0.264493023805695</v>
      </c>
      <c r="BR15" s="19">
        <v>0.26553526662475702</v>
      </c>
      <c r="BS15" s="19">
        <v>0.23368308133690999</v>
      </c>
      <c r="BT15" s="19"/>
      <c r="BU15" s="19">
        <v>0.267593219622972</v>
      </c>
      <c r="BV15" s="19">
        <v>0.21823007095000499</v>
      </c>
      <c r="BW15" s="19"/>
      <c r="BX15" s="19">
        <v>0.26440272462534398</v>
      </c>
      <c r="BY15" s="19">
        <v>0.24401225340000299</v>
      </c>
      <c r="BZ15" s="19"/>
      <c r="CA15" s="19">
        <v>0.247823280845715</v>
      </c>
      <c r="CB15" s="19">
        <v>0.257407687575476</v>
      </c>
    </row>
    <row r="16" spans="2:80" x14ac:dyDescent="0.35">
      <c r="B16" s="17" t="s">
        <v>339</v>
      </c>
      <c r="C16" s="19">
        <v>0.45539430614249299</v>
      </c>
      <c r="D16" s="19">
        <v>0.428571397930464</v>
      </c>
      <c r="E16" s="19">
        <v>0.48147865431110398</v>
      </c>
      <c r="F16" s="19"/>
      <c r="G16" s="19">
        <v>0.30146973585523701</v>
      </c>
      <c r="H16" s="19">
        <v>0.45891995190613399</v>
      </c>
      <c r="I16" s="19">
        <v>0.51530121179794697</v>
      </c>
      <c r="J16" s="19"/>
      <c r="K16" s="19">
        <v>0.48589580529468501</v>
      </c>
      <c r="L16" s="19">
        <v>0.43744276143099098</v>
      </c>
      <c r="M16" s="19">
        <v>0.40585618238483001</v>
      </c>
      <c r="N16" s="19">
        <v>0.45218758738978998</v>
      </c>
      <c r="O16" s="19"/>
      <c r="P16" s="19">
        <v>0.41329140550509802</v>
      </c>
      <c r="Q16" s="19">
        <v>0.44088979262843803</v>
      </c>
      <c r="R16" s="19">
        <v>0.50937839535985097</v>
      </c>
      <c r="S16" s="19">
        <v>0.49240034864319399</v>
      </c>
      <c r="T16" s="19">
        <v>0.57355015385380603</v>
      </c>
      <c r="U16" s="19">
        <v>0.48069195139605603</v>
      </c>
      <c r="V16" s="19">
        <v>0.42606086212905397</v>
      </c>
      <c r="W16" s="19">
        <v>0.43659152848507299</v>
      </c>
      <c r="X16" s="19">
        <v>0.482845561437793</v>
      </c>
      <c r="Y16" s="19">
        <v>0.44153313489583801</v>
      </c>
      <c r="Z16" s="19">
        <v>0.37597158411964698</v>
      </c>
      <c r="AA16" s="19">
        <v>0.28401778956802198</v>
      </c>
      <c r="AB16" s="19"/>
      <c r="AC16" s="19">
        <v>0.39557329954738102</v>
      </c>
      <c r="AD16" s="19">
        <v>0.52383300598274996</v>
      </c>
      <c r="AE16" s="19">
        <v>0.46132647302494301</v>
      </c>
      <c r="AF16" s="19">
        <v>0.35160946047721298</v>
      </c>
      <c r="AG16" s="19"/>
      <c r="AH16" s="19">
        <v>0.437109497739812</v>
      </c>
      <c r="AI16" s="19">
        <v>0.43221615678244701</v>
      </c>
      <c r="AJ16" s="19">
        <v>0.56335431852112094</v>
      </c>
      <c r="AK16" s="19">
        <v>0.406046582320501</v>
      </c>
      <c r="AL16" s="19"/>
      <c r="AM16" s="19">
        <v>0.46824460793446998</v>
      </c>
      <c r="AN16" s="19">
        <v>0.44088322055601598</v>
      </c>
      <c r="AO16" s="19">
        <v>0.476529259390715</v>
      </c>
      <c r="AP16" s="19"/>
      <c r="AQ16" s="19">
        <v>0.46252728784770097</v>
      </c>
      <c r="AR16" s="19">
        <v>0.4189267544759</v>
      </c>
      <c r="AS16" s="19">
        <v>0.45281305453118298</v>
      </c>
      <c r="AT16" s="19">
        <v>0.52643501204459897</v>
      </c>
      <c r="AU16" s="19">
        <v>0.50626900001957797</v>
      </c>
      <c r="AV16" s="19"/>
      <c r="AW16" s="19">
        <v>0.58974969060514404</v>
      </c>
      <c r="AX16" s="19">
        <v>0.58001965171716696</v>
      </c>
      <c r="AY16" s="19">
        <v>0.58001965171716696</v>
      </c>
      <c r="AZ16" s="19">
        <v>0.290601938297261</v>
      </c>
      <c r="BA16" s="19">
        <v>0.312488671239465</v>
      </c>
      <c r="BB16" s="19">
        <v>0.21407254830932801</v>
      </c>
      <c r="BC16" s="19">
        <v>0.37194746237649801</v>
      </c>
      <c r="BD16" s="19">
        <v>0.37315429211558598</v>
      </c>
      <c r="BE16" s="19">
        <v>0.17613506210743399</v>
      </c>
      <c r="BF16" s="19"/>
      <c r="BG16" s="19">
        <v>0.517985925560279</v>
      </c>
      <c r="BH16" s="19">
        <v>0.36633310679245901</v>
      </c>
      <c r="BI16" s="19">
        <v>0.36711740964481399</v>
      </c>
      <c r="BJ16" s="19">
        <v>0.30628648642381801</v>
      </c>
      <c r="BK16" s="19">
        <v>0.32298135892907898</v>
      </c>
      <c r="BL16" s="19">
        <v>0.42075375694981398</v>
      </c>
      <c r="BM16" s="19"/>
      <c r="BN16" s="19">
        <v>0.42651048423423099</v>
      </c>
      <c r="BO16" s="19">
        <v>0.43317381581166398</v>
      </c>
      <c r="BP16" s="19">
        <v>0.41884809907887999</v>
      </c>
      <c r="BQ16" s="19">
        <v>0.50200873836483595</v>
      </c>
      <c r="BR16" s="19">
        <v>0.47442199741711699</v>
      </c>
      <c r="BS16" s="19">
        <v>0.50816732598769099</v>
      </c>
      <c r="BT16" s="19"/>
      <c r="BU16" s="19">
        <v>0.45133684312075201</v>
      </c>
      <c r="BV16" s="19">
        <v>0.46458607516940598</v>
      </c>
      <c r="BW16" s="19"/>
      <c r="BX16" s="19">
        <v>0.470102242399208</v>
      </c>
      <c r="BY16" s="19">
        <v>0.444956503224953</v>
      </c>
      <c r="BZ16" s="19"/>
      <c r="CA16" s="19">
        <v>0.46061379586912699</v>
      </c>
      <c r="CB16" s="19">
        <v>0.456378909559079</v>
      </c>
    </row>
    <row r="17" spans="2:80" x14ac:dyDescent="0.35">
      <c r="B17" s="17" t="s">
        <v>110</v>
      </c>
      <c r="C17" s="20">
        <v>-0.20291812497441</v>
      </c>
      <c r="D17" s="20">
        <v>-0.171951651624692</v>
      </c>
      <c r="E17" s="20">
        <v>-0.23303194656389201</v>
      </c>
      <c r="F17" s="20"/>
      <c r="G17" s="20">
        <v>-1.18537913352342E-2</v>
      </c>
      <c r="H17" s="20">
        <v>-0.216265641522014</v>
      </c>
      <c r="I17" s="20">
        <v>-0.27126980552909502</v>
      </c>
      <c r="J17" s="20"/>
      <c r="K17" s="20">
        <v>-0.23455968172765301</v>
      </c>
      <c r="L17" s="20">
        <v>-0.169651735773935</v>
      </c>
      <c r="M17" s="20">
        <v>-0.14591940660203501</v>
      </c>
      <c r="N17" s="20">
        <v>-0.21935290678936101</v>
      </c>
      <c r="O17" s="20"/>
      <c r="P17" s="20">
        <v>-0.12159697285915</v>
      </c>
      <c r="Q17" s="20">
        <v>-0.161699013578886</v>
      </c>
      <c r="R17" s="20">
        <v>-0.308906119381401</v>
      </c>
      <c r="S17" s="20">
        <v>-0.33461384604534</v>
      </c>
      <c r="T17" s="20">
        <v>-0.35401009234984898</v>
      </c>
      <c r="U17" s="20">
        <v>-0.173503317815877</v>
      </c>
      <c r="V17" s="20">
        <v>-0.18561856622155701</v>
      </c>
      <c r="W17" s="20">
        <v>-0.141752246929087</v>
      </c>
      <c r="X17" s="20">
        <v>-0.211478065387213</v>
      </c>
      <c r="Y17" s="20">
        <v>-0.20006022882118599</v>
      </c>
      <c r="Z17" s="20">
        <v>-0.120905123062124</v>
      </c>
      <c r="AA17" s="20">
        <v>-6.0961190340883702E-2</v>
      </c>
      <c r="AB17" s="20"/>
      <c r="AC17" s="20">
        <v>-0.12531623390593599</v>
      </c>
      <c r="AD17" s="20">
        <v>-0.29669759648171801</v>
      </c>
      <c r="AE17" s="20">
        <v>-0.18147573776336201</v>
      </c>
      <c r="AF17" s="20">
        <v>-4.8818283641302598E-2</v>
      </c>
      <c r="AG17" s="20"/>
      <c r="AH17" s="20">
        <v>-0.18019619459765701</v>
      </c>
      <c r="AI17" s="20">
        <v>-0.16723346709244299</v>
      </c>
      <c r="AJ17" s="20">
        <v>-0.33079916607466903</v>
      </c>
      <c r="AK17" s="20">
        <v>-0.121582180832424</v>
      </c>
      <c r="AL17" s="20"/>
      <c r="AM17" s="20">
        <v>-0.20841795194898399</v>
      </c>
      <c r="AN17" s="20">
        <v>-0.19983282535914201</v>
      </c>
      <c r="AO17" s="20">
        <v>-0.24530847171516301</v>
      </c>
      <c r="AP17" s="20"/>
      <c r="AQ17" s="20">
        <v>-0.195286492197558</v>
      </c>
      <c r="AR17" s="20">
        <v>-0.15455255936768</v>
      </c>
      <c r="AS17" s="20">
        <v>-0.22282086264774401</v>
      </c>
      <c r="AT17" s="20">
        <v>-0.39339808047339297</v>
      </c>
      <c r="AU17" s="20">
        <v>-0.33170510767620398</v>
      </c>
      <c r="AV17" s="20"/>
      <c r="AW17" s="20">
        <v>-0.41653076375794901</v>
      </c>
      <c r="AX17" s="20">
        <v>-0.37183710565941203</v>
      </c>
      <c r="AY17" s="20">
        <v>-0.37183710565941203</v>
      </c>
      <c r="AZ17" s="20">
        <v>9.6613143189287504E-3</v>
      </c>
      <c r="BA17" s="20">
        <v>4.7258597529080501E-2</v>
      </c>
      <c r="BB17" s="20">
        <v>0.26400350265002498</v>
      </c>
      <c r="BC17" s="20">
        <v>-2.2954015718011998E-2</v>
      </c>
      <c r="BD17" s="20">
        <v>-0.213766630052802</v>
      </c>
      <c r="BE17" s="20">
        <v>0.29862860035055899</v>
      </c>
      <c r="BF17" s="20"/>
      <c r="BG17" s="20">
        <v>-0.287244751174771</v>
      </c>
      <c r="BH17" s="20">
        <v>-9.3340750829237998E-2</v>
      </c>
      <c r="BI17" s="20">
        <v>-0.13360342076298101</v>
      </c>
      <c r="BJ17" s="20">
        <v>8.1368709607456596E-2</v>
      </c>
      <c r="BK17" s="20">
        <v>-6.4601381017028406E-2</v>
      </c>
      <c r="BL17" s="20">
        <v>-1.7884776495604899E-2</v>
      </c>
      <c r="BM17" s="20"/>
      <c r="BN17" s="20">
        <v>-0.12481267754528701</v>
      </c>
      <c r="BO17" s="20">
        <v>-0.199429981065604</v>
      </c>
      <c r="BP17" s="20">
        <v>-0.20897017944640101</v>
      </c>
      <c r="BQ17" s="20">
        <v>-0.237515714559141</v>
      </c>
      <c r="BR17" s="20">
        <v>-0.20888673079236</v>
      </c>
      <c r="BS17" s="20">
        <v>-0.27448424465078097</v>
      </c>
      <c r="BT17" s="20"/>
      <c r="BU17" s="20">
        <v>-0.18374362349778001</v>
      </c>
      <c r="BV17" s="20">
        <v>-0.24635600421940099</v>
      </c>
      <c r="BW17" s="20"/>
      <c r="BX17" s="20">
        <v>-0.205699517773864</v>
      </c>
      <c r="BY17" s="20">
        <v>-0.20094424982494999</v>
      </c>
      <c r="BZ17" s="20"/>
      <c r="CA17" s="20">
        <v>-0.21279051502341201</v>
      </c>
      <c r="CB17" s="20">
        <v>-0.19897122198360301</v>
      </c>
    </row>
    <row r="18" spans="2:80" x14ac:dyDescent="0.35">
      <c r="B18" s="15"/>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CB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474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333</v>
      </c>
      <c r="C9" s="16">
        <v>5.2530279978077299E-2</v>
      </c>
      <c r="D9" s="16">
        <v>5.0103640542895601E-2</v>
      </c>
      <c r="E9" s="16">
        <v>5.4890102686585097E-2</v>
      </c>
      <c r="F9" s="16"/>
      <c r="G9" s="16">
        <v>3.1252409276224802E-2</v>
      </c>
      <c r="H9" s="16">
        <v>5.7746104235774601E-2</v>
      </c>
      <c r="I9" s="16">
        <v>5.7643911257611202E-2</v>
      </c>
      <c r="J9" s="16"/>
      <c r="K9" s="16">
        <v>3.7660085903094297E-2</v>
      </c>
      <c r="L9" s="16">
        <v>4.2916478620339003E-2</v>
      </c>
      <c r="M9" s="16">
        <v>7.75340578197765E-2</v>
      </c>
      <c r="N9" s="16">
        <v>7.5011262357466996E-2</v>
      </c>
      <c r="O9" s="16"/>
      <c r="P9" s="16">
        <v>7.2257020691784399E-2</v>
      </c>
      <c r="Q9" s="16">
        <v>9.2060003808539195E-2</v>
      </c>
      <c r="R9" s="16">
        <v>3.9440511977348602E-2</v>
      </c>
      <c r="S9" s="16">
        <v>2.0996887504782201E-2</v>
      </c>
      <c r="T9" s="16">
        <v>5.7187941062812497E-2</v>
      </c>
      <c r="U9" s="16">
        <v>2.3667196639093301E-2</v>
      </c>
      <c r="V9" s="16">
        <v>2.2973731750047899E-2</v>
      </c>
      <c r="W9" s="16">
        <v>4.2670669091420699E-2</v>
      </c>
      <c r="X9" s="16">
        <v>6.8370943837349304E-2</v>
      </c>
      <c r="Y9" s="16">
        <v>5.2792708028262997E-2</v>
      </c>
      <c r="Z9" s="16">
        <v>4.2730367785894403E-2</v>
      </c>
      <c r="AA9" s="16">
        <v>4.3348149258570001E-2</v>
      </c>
      <c r="AB9" s="16"/>
      <c r="AC9" s="16">
        <v>6.1149360782139797E-2</v>
      </c>
      <c r="AD9" s="16">
        <v>4.5631720179647901E-2</v>
      </c>
      <c r="AE9" s="16">
        <v>7.4230339500655204E-2</v>
      </c>
      <c r="AF9" s="16">
        <v>6.2597779833676898E-2</v>
      </c>
      <c r="AG9" s="16"/>
      <c r="AH9" s="16">
        <v>5.86372013724418E-2</v>
      </c>
      <c r="AI9" s="16">
        <v>4.6051324863751797E-2</v>
      </c>
      <c r="AJ9" s="16">
        <v>3.4830371404493403E-2</v>
      </c>
      <c r="AK9" s="16">
        <v>8.1024524977751006E-2</v>
      </c>
      <c r="AL9" s="16"/>
      <c r="AM9" s="16">
        <v>6.6525937550301201E-2</v>
      </c>
      <c r="AN9" s="16">
        <v>3.4143988521401797E-2</v>
      </c>
      <c r="AO9" s="16">
        <v>6.0341762433306599E-2</v>
      </c>
      <c r="AP9" s="16"/>
      <c r="AQ9" s="16">
        <v>6.4044386281328497E-2</v>
      </c>
      <c r="AR9" s="16">
        <v>3.9045170070096703E-2</v>
      </c>
      <c r="AS9" s="16">
        <v>4.7614916898102898E-2</v>
      </c>
      <c r="AT9" s="16">
        <v>4.6022030822572703E-2</v>
      </c>
      <c r="AU9" s="16">
        <v>7.7601731679354302E-2</v>
      </c>
      <c r="AV9" s="16"/>
      <c r="AW9" s="16">
        <v>6.8511561655378694E-2</v>
      </c>
      <c r="AX9" s="16">
        <v>2.9496657550436602E-2</v>
      </c>
      <c r="AY9" s="16">
        <v>2.9496657550436602E-2</v>
      </c>
      <c r="AZ9" s="16">
        <v>7.6220651629882202E-2</v>
      </c>
      <c r="BA9" s="16">
        <v>8.5059497482895305E-2</v>
      </c>
      <c r="BB9" s="16">
        <v>0.10397484240885101</v>
      </c>
      <c r="BC9" s="16">
        <v>7.0919614915087401E-2</v>
      </c>
      <c r="BD9" s="16">
        <v>2.7439490687407499E-2</v>
      </c>
      <c r="BE9" s="16">
        <v>9.2852428496337694E-2</v>
      </c>
      <c r="BF9" s="16"/>
      <c r="BG9" s="16">
        <v>4.4224295642636503E-2</v>
      </c>
      <c r="BH9" s="16">
        <v>4.5217731785103403E-2</v>
      </c>
      <c r="BI9" s="16">
        <v>9.0685847677847903E-2</v>
      </c>
      <c r="BJ9" s="16">
        <v>7.0751208369027693E-2</v>
      </c>
      <c r="BK9" s="16">
        <v>9.4431151318240897E-2</v>
      </c>
      <c r="BL9" s="16">
        <v>9.4196340811923504E-2</v>
      </c>
      <c r="BM9" s="16"/>
      <c r="BN9" s="16">
        <v>6.7138054711433595E-2</v>
      </c>
      <c r="BO9" s="16">
        <v>3.8615955421397397E-2</v>
      </c>
      <c r="BP9" s="16">
        <v>4.6539393430255101E-2</v>
      </c>
      <c r="BQ9" s="16">
        <v>3.6185899061428502E-2</v>
      </c>
      <c r="BR9" s="16">
        <v>9.5524396981794796E-2</v>
      </c>
      <c r="BS9" s="16">
        <v>6.9730425234031695E-2</v>
      </c>
      <c r="BT9" s="16"/>
      <c r="BU9" s="16">
        <v>5.3453037581606598E-2</v>
      </c>
      <c r="BV9" s="16">
        <v>5.0439866654771001E-2</v>
      </c>
      <c r="BW9" s="16"/>
      <c r="BX9" s="16">
        <v>6.0257030880946E-2</v>
      </c>
      <c r="BY9" s="16">
        <v>4.7046825215330199E-2</v>
      </c>
      <c r="BZ9" s="16"/>
      <c r="CA9" s="16">
        <v>5.34035487682646E-2</v>
      </c>
      <c r="CB9" s="16">
        <v>5.2995454984549203E-2</v>
      </c>
    </row>
    <row r="10" spans="2:80" x14ac:dyDescent="0.35">
      <c r="B10" s="17" t="s">
        <v>334</v>
      </c>
      <c r="C10" s="16">
        <v>0.20202965729588199</v>
      </c>
      <c r="D10" s="16">
        <v>0.18280272414268001</v>
      </c>
      <c r="E10" s="16">
        <v>0.22072718310547601</v>
      </c>
      <c r="F10" s="16"/>
      <c r="G10" s="16">
        <v>0.24277145308630299</v>
      </c>
      <c r="H10" s="16">
        <v>0.191735370143227</v>
      </c>
      <c r="I10" s="16">
        <v>0.19244418996039001</v>
      </c>
      <c r="J10" s="16"/>
      <c r="K10" s="16">
        <v>0.20510209652400399</v>
      </c>
      <c r="L10" s="16">
        <v>0.20695050495242501</v>
      </c>
      <c r="M10" s="16">
        <v>0.19407686035160099</v>
      </c>
      <c r="N10" s="16">
        <v>0.19826746164857501</v>
      </c>
      <c r="O10" s="16"/>
      <c r="P10" s="16">
        <v>0.184105659421233</v>
      </c>
      <c r="Q10" s="16">
        <v>0.204145486154959</v>
      </c>
      <c r="R10" s="16">
        <v>0.186182263285288</v>
      </c>
      <c r="S10" s="16">
        <v>0.184656591327646</v>
      </c>
      <c r="T10" s="16">
        <v>0.17853695232574601</v>
      </c>
      <c r="U10" s="16">
        <v>0.28600699418603698</v>
      </c>
      <c r="V10" s="16">
        <v>0.253344795866697</v>
      </c>
      <c r="W10" s="16">
        <v>0.167833011594446</v>
      </c>
      <c r="X10" s="16">
        <v>0.181833608686336</v>
      </c>
      <c r="Y10" s="16">
        <v>0.168665278661319</v>
      </c>
      <c r="Z10" s="16">
        <v>0.14996561954222701</v>
      </c>
      <c r="AA10" s="16">
        <v>0.34352747688899998</v>
      </c>
      <c r="AB10" s="16"/>
      <c r="AC10" s="16">
        <v>0.25341279182327198</v>
      </c>
      <c r="AD10" s="16">
        <v>0.18455671642871299</v>
      </c>
      <c r="AE10" s="16">
        <v>0.18972638011159201</v>
      </c>
      <c r="AF10" s="16">
        <v>0.209987397338875</v>
      </c>
      <c r="AG10" s="16"/>
      <c r="AH10" s="16">
        <v>0.20518903204429401</v>
      </c>
      <c r="AI10" s="16">
        <v>0.211011450946756</v>
      </c>
      <c r="AJ10" s="16">
        <v>0.190969688995488</v>
      </c>
      <c r="AK10" s="16">
        <v>0.24381758938091799</v>
      </c>
      <c r="AL10" s="16"/>
      <c r="AM10" s="16">
        <v>0.189946510064086</v>
      </c>
      <c r="AN10" s="16">
        <v>0.22151627896512199</v>
      </c>
      <c r="AO10" s="16">
        <v>0.19963774855038099</v>
      </c>
      <c r="AP10" s="16"/>
      <c r="AQ10" s="16">
        <v>0.200601131061166</v>
      </c>
      <c r="AR10" s="16">
        <v>0.21557923872290299</v>
      </c>
      <c r="AS10" s="16">
        <v>0.23741901638236501</v>
      </c>
      <c r="AT10" s="16">
        <v>0.15680851762654999</v>
      </c>
      <c r="AU10" s="16">
        <v>0.15943667143947601</v>
      </c>
      <c r="AV10" s="16"/>
      <c r="AW10" s="16">
        <v>0.13902505981010499</v>
      </c>
      <c r="AX10" s="16">
        <v>0.17596427427424199</v>
      </c>
      <c r="AY10" s="16">
        <v>0.17596427427424199</v>
      </c>
      <c r="AZ10" s="16">
        <v>0.200847593011548</v>
      </c>
      <c r="BA10" s="16">
        <v>0.294900805233067</v>
      </c>
      <c r="BB10" s="16">
        <v>0.407793935290649</v>
      </c>
      <c r="BC10" s="16">
        <v>0.37365556321717303</v>
      </c>
      <c r="BD10" s="16">
        <v>0.119453821341021</v>
      </c>
      <c r="BE10" s="16">
        <v>0.34349754242997299</v>
      </c>
      <c r="BF10" s="16"/>
      <c r="BG10" s="16">
        <v>0.18961547804892001</v>
      </c>
      <c r="BH10" s="16">
        <v>0.20204328810348901</v>
      </c>
      <c r="BI10" s="16">
        <v>0.25268978930001601</v>
      </c>
      <c r="BJ10" s="16">
        <v>0.28303903485779902</v>
      </c>
      <c r="BK10" s="16">
        <v>0.19201398964275501</v>
      </c>
      <c r="BL10" s="16">
        <v>0.210673771444366</v>
      </c>
      <c r="BM10" s="16"/>
      <c r="BN10" s="16">
        <v>0.22406621069485899</v>
      </c>
      <c r="BO10" s="16">
        <v>0.200767825219897</v>
      </c>
      <c r="BP10" s="16">
        <v>0.22239276412794201</v>
      </c>
      <c r="BQ10" s="16">
        <v>0.19206121829344899</v>
      </c>
      <c r="BR10" s="16">
        <v>0.18350618511182901</v>
      </c>
      <c r="BS10" s="16">
        <v>0.220282291060303</v>
      </c>
      <c r="BT10" s="16"/>
      <c r="BU10" s="16">
        <v>0.21805946540136101</v>
      </c>
      <c r="BV10" s="16">
        <v>0.165715760444128</v>
      </c>
      <c r="BW10" s="16"/>
      <c r="BX10" s="16">
        <v>0.21375745818796801</v>
      </c>
      <c r="BY10" s="16">
        <v>0.19370677145852699</v>
      </c>
      <c r="BZ10" s="16"/>
      <c r="CA10" s="16">
        <v>0.21113201369718201</v>
      </c>
      <c r="CB10" s="16">
        <v>0.193205686927616</v>
      </c>
    </row>
    <row r="11" spans="2:80" x14ac:dyDescent="0.35">
      <c r="B11" s="17" t="s">
        <v>335</v>
      </c>
      <c r="C11" s="16">
        <v>0.24990446910254399</v>
      </c>
      <c r="D11" s="16">
        <v>0.26085302051367898</v>
      </c>
      <c r="E11" s="16">
        <v>0.23925738248939701</v>
      </c>
      <c r="F11" s="16"/>
      <c r="G11" s="16">
        <v>0.24738479394205001</v>
      </c>
      <c r="H11" s="16">
        <v>0.25885808474733102</v>
      </c>
      <c r="I11" s="16">
        <v>0.24492565818130699</v>
      </c>
      <c r="J11" s="16"/>
      <c r="K11" s="16">
        <v>0.26657795382996802</v>
      </c>
      <c r="L11" s="16">
        <v>0.237536813546223</v>
      </c>
      <c r="M11" s="16">
        <v>0.26181803626360201</v>
      </c>
      <c r="N11" s="16">
        <v>0.23474674129654699</v>
      </c>
      <c r="O11" s="16"/>
      <c r="P11" s="16">
        <v>0.26629153274581902</v>
      </c>
      <c r="Q11" s="16">
        <v>0.21815694467195401</v>
      </c>
      <c r="R11" s="16">
        <v>0.28402540587391001</v>
      </c>
      <c r="S11" s="16">
        <v>0.194532477703941</v>
      </c>
      <c r="T11" s="16">
        <v>0.16546930043369401</v>
      </c>
      <c r="U11" s="16">
        <v>0.31274752546059897</v>
      </c>
      <c r="V11" s="16">
        <v>0.23008342247145</v>
      </c>
      <c r="W11" s="16">
        <v>0.294219633439604</v>
      </c>
      <c r="X11" s="16">
        <v>0.27860806523849102</v>
      </c>
      <c r="Y11" s="16">
        <v>0.25314695060981102</v>
      </c>
      <c r="Z11" s="16">
        <v>0.33787235030371399</v>
      </c>
      <c r="AA11" s="16">
        <v>0.12601779391782</v>
      </c>
      <c r="AB11" s="16"/>
      <c r="AC11" s="16">
        <v>0.25062127759660102</v>
      </c>
      <c r="AD11" s="16">
        <v>0.25174935784255398</v>
      </c>
      <c r="AE11" s="16">
        <v>0.23168704856945099</v>
      </c>
      <c r="AF11" s="16">
        <v>0.26701399326042902</v>
      </c>
      <c r="AG11" s="16"/>
      <c r="AH11" s="16">
        <v>0.27522754265365401</v>
      </c>
      <c r="AI11" s="16">
        <v>0.24558686530294599</v>
      </c>
      <c r="AJ11" s="16">
        <v>0.182006509085649</v>
      </c>
      <c r="AK11" s="16">
        <v>0.17742929703952801</v>
      </c>
      <c r="AL11" s="16"/>
      <c r="AM11" s="16">
        <v>0.24469944962682599</v>
      </c>
      <c r="AN11" s="16">
        <v>0.25054896851699998</v>
      </c>
      <c r="AO11" s="16">
        <v>0.25282648185740098</v>
      </c>
      <c r="AP11" s="16"/>
      <c r="AQ11" s="16">
        <v>0.249307801584981</v>
      </c>
      <c r="AR11" s="16">
        <v>0.24190474108049201</v>
      </c>
      <c r="AS11" s="16">
        <v>0.25839753806647298</v>
      </c>
      <c r="AT11" s="16">
        <v>0.18443880988907699</v>
      </c>
      <c r="AU11" s="16">
        <v>0.24379956275961601</v>
      </c>
      <c r="AV11" s="16"/>
      <c r="AW11" s="16">
        <v>0.25652255016004899</v>
      </c>
      <c r="AX11" s="16">
        <v>0.238087853817918</v>
      </c>
      <c r="AY11" s="16">
        <v>0.238087853817918</v>
      </c>
      <c r="AZ11" s="16">
        <v>0.29541330077384997</v>
      </c>
      <c r="BA11" s="16">
        <v>0.203786511908671</v>
      </c>
      <c r="BB11" s="16">
        <v>0.152460178028583</v>
      </c>
      <c r="BC11" s="16">
        <v>0.22766333931346799</v>
      </c>
      <c r="BD11" s="16">
        <v>0.28777133256325999</v>
      </c>
      <c r="BE11" s="16">
        <v>0.28944267207343799</v>
      </c>
      <c r="BF11" s="16"/>
      <c r="BG11" s="16">
        <v>0.24927899664845299</v>
      </c>
      <c r="BH11" s="16">
        <v>0.26687644220936602</v>
      </c>
      <c r="BI11" s="16">
        <v>0.18321025469031699</v>
      </c>
      <c r="BJ11" s="16">
        <v>0.309720480661342</v>
      </c>
      <c r="BK11" s="16">
        <v>0.25548376678881601</v>
      </c>
      <c r="BL11" s="16">
        <v>0</v>
      </c>
      <c r="BM11" s="16"/>
      <c r="BN11" s="16">
        <v>0.21499444282590999</v>
      </c>
      <c r="BO11" s="16">
        <v>0.27559095158461999</v>
      </c>
      <c r="BP11" s="16">
        <v>0.29107389332328798</v>
      </c>
      <c r="BQ11" s="16">
        <v>0.24057272823578901</v>
      </c>
      <c r="BR11" s="16">
        <v>0.19725868998469501</v>
      </c>
      <c r="BS11" s="16">
        <v>0.26918847615824798</v>
      </c>
      <c r="BT11" s="16"/>
      <c r="BU11" s="16">
        <v>0.25889607535108</v>
      </c>
      <c r="BV11" s="16">
        <v>0.229534901376445</v>
      </c>
      <c r="BW11" s="16"/>
      <c r="BX11" s="16">
        <v>0.25200553080455002</v>
      </c>
      <c r="BY11" s="16">
        <v>0.24841340553112601</v>
      </c>
      <c r="BZ11" s="16"/>
      <c r="CA11" s="16">
        <v>0.25431221273031501</v>
      </c>
      <c r="CB11" s="16">
        <v>0.24622177025351599</v>
      </c>
    </row>
    <row r="12" spans="2:80" x14ac:dyDescent="0.35">
      <c r="B12" s="17" t="s">
        <v>336</v>
      </c>
      <c r="C12" s="16">
        <v>0.191108623551839</v>
      </c>
      <c r="D12" s="16">
        <v>0.188342636490344</v>
      </c>
      <c r="E12" s="16">
        <v>0.19379845006026999</v>
      </c>
      <c r="F12" s="16"/>
      <c r="G12" s="16">
        <v>0.15092231196251399</v>
      </c>
      <c r="H12" s="16">
        <v>0.186889087093738</v>
      </c>
      <c r="I12" s="16">
        <v>0.21019233973248</v>
      </c>
      <c r="J12" s="16"/>
      <c r="K12" s="16">
        <v>0.175419923355673</v>
      </c>
      <c r="L12" s="16">
        <v>0.20360146161090201</v>
      </c>
      <c r="M12" s="16">
        <v>0.21704766877789899</v>
      </c>
      <c r="N12" s="16">
        <v>0.18121694011617601</v>
      </c>
      <c r="O12" s="16"/>
      <c r="P12" s="16">
        <v>0.21569771361405499</v>
      </c>
      <c r="Q12" s="16">
        <v>0.201571520587008</v>
      </c>
      <c r="R12" s="16">
        <v>0.194961572499218</v>
      </c>
      <c r="S12" s="16">
        <v>0.223627838139346</v>
      </c>
      <c r="T12" s="16">
        <v>0.123152400644297</v>
      </c>
      <c r="U12" s="16">
        <v>0.153455403062286</v>
      </c>
      <c r="V12" s="16">
        <v>0.164396956618266</v>
      </c>
      <c r="W12" s="16">
        <v>0.16583417907871301</v>
      </c>
      <c r="X12" s="16">
        <v>0.20189796606005</v>
      </c>
      <c r="Y12" s="16">
        <v>0.195122302849076</v>
      </c>
      <c r="Z12" s="16">
        <v>0.214368603756006</v>
      </c>
      <c r="AA12" s="16">
        <v>0.207853383306044</v>
      </c>
      <c r="AB12" s="16"/>
      <c r="AC12" s="16">
        <v>0.16383753243063101</v>
      </c>
      <c r="AD12" s="16">
        <v>0.21740975751030001</v>
      </c>
      <c r="AE12" s="16">
        <v>0.195166157162767</v>
      </c>
      <c r="AF12" s="16">
        <v>0.17719278779292799</v>
      </c>
      <c r="AG12" s="16"/>
      <c r="AH12" s="16">
        <v>0.17890756127709201</v>
      </c>
      <c r="AI12" s="16">
        <v>0.20490884871124701</v>
      </c>
      <c r="AJ12" s="16">
        <v>0.226541792671037</v>
      </c>
      <c r="AK12" s="16">
        <v>0.128648622493442</v>
      </c>
      <c r="AL12" s="16"/>
      <c r="AM12" s="16">
        <v>0.18041602531617201</v>
      </c>
      <c r="AN12" s="16">
        <v>0.202383194502092</v>
      </c>
      <c r="AO12" s="16">
        <v>0.21197635205130899</v>
      </c>
      <c r="AP12" s="16"/>
      <c r="AQ12" s="16">
        <v>0.17135772124596199</v>
      </c>
      <c r="AR12" s="16">
        <v>0.23769981000471399</v>
      </c>
      <c r="AS12" s="16">
        <v>0.13643200771123001</v>
      </c>
      <c r="AT12" s="16">
        <v>0.208721588387595</v>
      </c>
      <c r="AU12" s="16">
        <v>0.199070475955689</v>
      </c>
      <c r="AV12" s="16"/>
      <c r="AW12" s="16">
        <v>0.26723952079510299</v>
      </c>
      <c r="AX12" s="16">
        <v>0.23208017351914001</v>
      </c>
      <c r="AY12" s="16">
        <v>0.23208017351914001</v>
      </c>
      <c r="AZ12" s="16">
        <v>0.147006165655549</v>
      </c>
      <c r="BA12" s="16">
        <v>0.16985422228868099</v>
      </c>
      <c r="BB12" s="16">
        <v>0.10458898012482901</v>
      </c>
      <c r="BC12" s="16">
        <v>9.5873340773045698E-2</v>
      </c>
      <c r="BD12" s="16">
        <v>0.158621943068433</v>
      </c>
      <c r="BE12" s="16">
        <v>0</v>
      </c>
      <c r="BF12" s="16"/>
      <c r="BG12" s="16">
        <v>0.20099628031261599</v>
      </c>
      <c r="BH12" s="16">
        <v>0.18158139620501701</v>
      </c>
      <c r="BI12" s="16">
        <v>0.1879289376353</v>
      </c>
      <c r="BJ12" s="16">
        <v>8.3920407576664399E-2</v>
      </c>
      <c r="BK12" s="16">
        <v>0.25471157049460302</v>
      </c>
      <c r="BL12" s="16">
        <v>0</v>
      </c>
      <c r="BM12" s="16"/>
      <c r="BN12" s="16">
        <v>0.21255193614394399</v>
      </c>
      <c r="BO12" s="16">
        <v>0.19109374663446299</v>
      </c>
      <c r="BP12" s="16">
        <v>0.205024952497319</v>
      </c>
      <c r="BQ12" s="16">
        <v>0.199566790622105</v>
      </c>
      <c r="BR12" s="16">
        <v>0.188645028637898</v>
      </c>
      <c r="BS12" s="16">
        <v>9.8973138199884195E-2</v>
      </c>
      <c r="BT12" s="16"/>
      <c r="BU12" s="16">
        <v>0.200584477538228</v>
      </c>
      <c r="BV12" s="16">
        <v>0.16964204191968699</v>
      </c>
      <c r="BW12" s="16"/>
      <c r="BX12" s="16">
        <v>0.19546828029614499</v>
      </c>
      <c r="BY12" s="16">
        <v>0.18801469948996299</v>
      </c>
      <c r="BZ12" s="16"/>
      <c r="CA12" s="16">
        <v>0.192478463006234</v>
      </c>
      <c r="CB12" s="16">
        <v>0.19104689600990299</v>
      </c>
    </row>
    <row r="13" spans="2:80" x14ac:dyDescent="0.35">
      <c r="B13" s="17" t="s">
        <v>337</v>
      </c>
      <c r="C13" s="16">
        <v>0.21102653883521499</v>
      </c>
      <c r="D13" s="16">
        <v>0.21030376899891501</v>
      </c>
      <c r="E13" s="16">
        <v>0.211729407439425</v>
      </c>
      <c r="F13" s="16"/>
      <c r="G13" s="16">
        <v>0.116402292524336</v>
      </c>
      <c r="H13" s="16">
        <v>0.19185008815636301</v>
      </c>
      <c r="I13" s="16">
        <v>0.26215241825728902</v>
      </c>
      <c r="J13" s="16"/>
      <c r="K13" s="16">
        <v>0.22825656741500999</v>
      </c>
      <c r="L13" s="16">
        <v>0.22858072173125499</v>
      </c>
      <c r="M13" s="16">
        <v>0.138016134705439</v>
      </c>
      <c r="N13" s="16">
        <v>0.19948025605160799</v>
      </c>
      <c r="O13" s="16"/>
      <c r="P13" s="16">
        <v>0.19854034705989099</v>
      </c>
      <c r="Q13" s="16">
        <v>0.173957654497083</v>
      </c>
      <c r="R13" s="16">
        <v>0.216484658960098</v>
      </c>
      <c r="S13" s="16">
        <v>0.26906815839668702</v>
      </c>
      <c r="T13" s="16">
        <v>0.38018785822527201</v>
      </c>
      <c r="U13" s="16">
        <v>0.16321670886989201</v>
      </c>
      <c r="V13" s="16">
        <v>0.20440791388646501</v>
      </c>
      <c r="W13" s="16">
        <v>0.248272238627367</v>
      </c>
      <c r="X13" s="16">
        <v>0.21410397186185301</v>
      </c>
      <c r="Y13" s="16">
        <v>0.216519164495136</v>
      </c>
      <c r="Z13" s="16">
        <v>0.122342020415801</v>
      </c>
      <c r="AA13" s="16">
        <v>7.8923161313246698E-2</v>
      </c>
      <c r="AB13" s="16"/>
      <c r="AC13" s="16">
        <v>0.15013084481705599</v>
      </c>
      <c r="AD13" s="16">
        <v>0.23335085896979099</v>
      </c>
      <c r="AE13" s="16">
        <v>0.25611673605975299</v>
      </c>
      <c r="AF13" s="16">
        <v>0.150237051922645</v>
      </c>
      <c r="AG13" s="16"/>
      <c r="AH13" s="16">
        <v>0.19743509096603001</v>
      </c>
      <c r="AI13" s="16">
        <v>0.197142518665856</v>
      </c>
      <c r="AJ13" s="16">
        <v>0.28817861066627798</v>
      </c>
      <c r="AK13" s="16">
        <v>0.109145147324889</v>
      </c>
      <c r="AL13" s="16"/>
      <c r="AM13" s="16">
        <v>0.241028249768268</v>
      </c>
      <c r="AN13" s="16">
        <v>0.17880281820310601</v>
      </c>
      <c r="AO13" s="16">
        <v>0.16275018708719999</v>
      </c>
      <c r="AP13" s="16"/>
      <c r="AQ13" s="16">
        <v>0.248436592406544</v>
      </c>
      <c r="AR13" s="16">
        <v>0.13692108687130899</v>
      </c>
      <c r="AS13" s="16">
        <v>0.25537702287601999</v>
      </c>
      <c r="AT13" s="16">
        <v>0.27565851339462599</v>
      </c>
      <c r="AU13" s="16">
        <v>0.19137228364839701</v>
      </c>
      <c r="AV13" s="16"/>
      <c r="AW13" s="16">
        <v>0.241274724957453</v>
      </c>
      <c r="AX13" s="16">
        <v>0.30786647843295301</v>
      </c>
      <c r="AY13" s="16">
        <v>0.30786647843295301</v>
      </c>
      <c r="AZ13" s="16">
        <v>0.102661923909779</v>
      </c>
      <c r="BA13" s="16">
        <v>7.4972145915266103E-2</v>
      </c>
      <c r="BB13" s="16">
        <v>0</v>
      </c>
      <c r="BC13" s="16">
        <v>0.23188814178122599</v>
      </c>
      <c r="BD13" s="16">
        <v>0.16446679789742599</v>
      </c>
      <c r="BE13" s="16">
        <v>9.6600704694439293E-2</v>
      </c>
      <c r="BF13" s="16"/>
      <c r="BG13" s="16">
        <v>0.25339696312571902</v>
      </c>
      <c r="BH13" s="16">
        <v>0.144932729426028</v>
      </c>
      <c r="BI13" s="16">
        <v>0.15067050938218499</v>
      </c>
      <c r="BJ13" s="16">
        <v>0.136456597280985</v>
      </c>
      <c r="BK13" s="16">
        <v>6.6770355295598105E-2</v>
      </c>
      <c r="BL13" s="16">
        <v>0.51875262514773401</v>
      </c>
      <c r="BM13" s="16"/>
      <c r="BN13" s="16">
        <v>0.16951648138034101</v>
      </c>
      <c r="BO13" s="16">
        <v>0.20355962391232499</v>
      </c>
      <c r="BP13" s="16">
        <v>0.15657829159283801</v>
      </c>
      <c r="BQ13" s="16">
        <v>0.22923187931213701</v>
      </c>
      <c r="BR13" s="16">
        <v>0.23577616860918399</v>
      </c>
      <c r="BS13" s="16">
        <v>0.29651161003166798</v>
      </c>
      <c r="BT13" s="16"/>
      <c r="BU13" s="16">
        <v>0.191995377419242</v>
      </c>
      <c r="BV13" s="16">
        <v>0.25413969577890799</v>
      </c>
      <c r="BW13" s="16"/>
      <c r="BX13" s="16">
        <v>0.22503255350753401</v>
      </c>
      <c r="BY13" s="16">
        <v>0.20108686964858299</v>
      </c>
      <c r="BZ13" s="16"/>
      <c r="CA13" s="16">
        <v>0.19659522752799499</v>
      </c>
      <c r="CB13" s="16">
        <v>0.225847621170291</v>
      </c>
    </row>
    <row r="14" spans="2:80" x14ac:dyDescent="0.35">
      <c r="B14" s="17" t="s">
        <v>177</v>
      </c>
      <c r="C14" s="16">
        <v>9.34004312364414E-2</v>
      </c>
      <c r="D14" s="16">
        <v>0.107594209311487</v>
      </c>
      <c r="E14" s="16">
        <v>7.9597474218847594E-2</v>
      </c>
      <c r="F14" s="16"/>
      <c r="G14" s="16">
        <v>0.211266739208572</v>
      </c>
      <c r="H14" s="16">
        <v>0.112921265623567</v>
      </c>
      <c r="I14" s="16">
        <v>3.2641482610921799E-2</v>
      </c>
      <c r="J14" s="16"/>
      <c r="K14" s="16">
        <v>8.6983372972251699E-2</v>
      </c>
      <c r="L14" s="16">
        <v>8.0414019538857198E-2</v>
      </c>
      <c r="M14" s="16">
        <v>0.111507242081682</v>
      </c>
      <c r="N14" s="16">
        <v>0.111277338529627</v>
      </c>
      <c r="O14" s="16"/>
      <c r="P14" s="16">
        <v>6.3107726467217698E-2</v>
      </c>
      <c r="Q14" s="16">
        <v>0.11010839028045701</v>
      </c>
      <c r="R14" s="16">
        <v>7.8905587404136696E-2</v>
      </c>
      <c r="S14" s="16">
        <v>0.10711804692759801</v>
      </c>
      <c r="T14" s="16">
        <v>9.5465547308177606E-2</v>
      </c>
      <c r="U14" s="16">
        <v>6.0906171782092899E-2</v>
      </c>
      <c r="V14" s="16">
        <v>0.124793179407074</v>
      </c>
      <c r="W14" s="16">
        <v>8.11702681684498E-2</v>
      </c>
      <c r="X14" s="16">
        <v>5.5185444315920998E-2</v>
      </c>
      <c r="Y14" s="16">
        <v>0.113753595356395</v>
      </c>
      <c r="Z14" s="16">
        <v>0.132721038196357</v>
      </c>
      <c r="AA14" s="16">
        <v>0.20033003531531901</v>
      </c>
      <c r="AB14" s="16"/>
      <c r="AC14" s="16">
        <v>0.12084819255029999</v>
      </c>
      <c r="AD14" s="16">
        <v>6.7301589068993695E-2</v>
      </c>
      <c r="AE14" s="16">
        <v>5.3073338595782102E-2</v>
      </c>
      <c r="AF14" s="16">
        <v>0.13297098985144601</v>
      </c>
      <c r="AG14" s="16"/>
      <c r="AH14" s="16">
        <v>8.4603571686488202E-2</v>
      </c>
      <c r="AI14" s="16">
        <v>9.5298991509442404E-2</v>
      </c>
      <c r="AJ14" s="16">
        <v>7.7473027177055398E-2</v>
      </c>
      <c r="AK14" s="16">
        <v>0.25993481878347202</v>
      </c>
      <c r="AL14" s="16"/>
      <c r="AM14" s="16">
        <v>7.7383827674345804E-2</v>
      </c>
      <c r="AN14" s="16">
        <v>0.112604751291278</v>
      </c>
      <c r="AO14" s="16">
        <v>0.112467468020402</v>
      </c>
      <c r="AP14" s="16"/>
      <c r="AQ14" s="16">
        <v>6.6252367420019498E-2</v>
      </c>
      <c r="AR14" s="16">
        <v>0.12884995325048501</v>
      </c>
      <c r="AS14" s="16">
        <v>6.4759498065809898E-2</v>
      </c>
      <c r="AT14" s="16">
        <v>0.12835053987957901</v>
      </c>
      <c r="AU14" s="16">
        <v>0.12871927451746801</v>
      </c>
      <c r="AV14" s="16"/>
      <c r="AW14" s="16">
        <v>2.7426582621910899E-2</v>
      </c>
      <c r="AX14" s="16">
        <v>1.6504562405311202E-2</v>
      </c>
      <c r="AY14" s="16">
        <v>1.6504562405311202E-2</v>
      </c>
      <c r="AZ14" s="16">
        <v>0.177850365019391</v>
      </c>
      <c r="BA14" s="16">
        <v>0.17142681717142</v>
      </c>
      <c r="BB14" s="16">
        <v>0.231182064147088</v>
      </c>
      <c r="BC14" s="16">
        <v>0</v>
      </c>
      <c r="BD14" s="16">
        <v>0.24224661444245299</v>
      </c>
      <c r="BE14" s="16">
        <v>0.17760665230581199</v>
      </c>
      <c r="BF14" s="16"/>
      <c r="BG14" s="16">
        <v>6.2487986221655398E-2</v>
      </c>
      <c r="BH14" s="16">
        <v>0.159348412270996</v>
      </c>
      <c r="BI14" s="16">
        <v>0.13481466131433301</v>
      </c>
      <c r="BJ14" s="16">
        <v>0.116112271254181</v>
      </c>
      <c r="BK14" s="16">
        <v>0.136589166459987</v>
      </c>
      <c r="BL14" s="16">
        <v>0.176377262595977</v>
      </c>
      <c r="BM14" s="16"/>
      <c r="BN14" s="16">
        <v>0.111732874243512</v>
      </c>
      <c r="BO14" s="16">
        <v>9.0371897227299006E-2</v>
      </c>
      <c r="BP14" s="16">
        <v>7.8390705028357405E-2</v>
      </c>
      <c r="BQ14" s="16">
        <v>0.102381484475092</v>
      </c>
      <c r="BR14" s="16">
        <v>9.9289530674599794E-2</v>
      </c>
      <c r="BS14" s="16">
        <v>4.5314059315864103E-2</v>
      </c>
      <c r="BT14" s="16"/>
      <c r="BU14" s="16">
        <v>7.7011566708483303E-2</v>
      </c>
      <c r="BV14" s="16">
        <v>0.130527733826062</v>
      </c>
      <c r="BW14" s="16"/>
      <c r="BX14" s="16">
        <v>5.34791463228564E-2</v>
      </c>
      <c r="BY14" s="16">
        <v>0.12173142865647101</v>
      </c>
      <c r="BZ14" s="16"/>
      <c r="CA14" s="16">
        <v>9.2078534270008602E-2</v>
      </c>
      <c r="CB14" s="16">
        <v>9.0682570654125896E-2</v>
      </c>
    </row>
    <row r="15" spans="2:80" x14ac:dyDescent="0.35">
      <c r="B15" s="17" t="s">
        <v>338</v>
      </c>
      <c r="C15" s="19">
        <v>0.25455993727395998</v>
      </c>
      <c r="D15" s="19">
        <v>0.23290636468557499</v>
      </c>
      <c r="E15" s="19">
        <v>0.27561728579206102</v>
      </c>
      <c r="F15" s="19"/>
      <c r="G15" s="19">
        <v>0.27402386236252801</v>
      </c>
      <c r="H15" s="19">
        <v>0.24948147437900201</v>
      </c>
      <c r="I15" s="19">
        <v>0.25008810121800101</v>
      </c>
      <c r="J15" s="19"/>
      <c r="K15" s="19">
        <v>0.24276218242709799</v>
      </c>
      <c r="L15" s="19">
        <v>0.24986698357276399</v>
      </c>
      <c r="M15" s="19">
        <v>0.271610918171377</v>
      </c>
      <c r="N15" s="19">
        <v>0.27327872400604197</v>
      </c>
      <c r="O15" s="19"/>
      <c r="P15" s="19">
        <v>0.25636268011301799</v>
      </c>
      <c r="Q15" s="19">
        <v>0.29620548996349799</v>
      </c>
      <c r="R15" s="19">
        <v>0.22562277526263699</v>
      </c>
      <c r="S15" s="19">
        <v>0.20565347883242799</v>
      </c>
      <c r="T15" s="19">
        <v>0.23572489338855901</v>
      </c>
      <c r="U15" s="19">
        <v>0.30967419082512998</v>
      </c>
      <c r="V15" s="19">
        <v>0.27631852761674403</v>
      </c>
      <c r="W15" s="19">
        <v>0.210503680685866</v>
      </c>
      <c r="X15" s="19">
        <v>0.25020455252368501</v>
      </c>
      <c r="Y15" s="19">
        <v>0.221457986689582</v>
      </c>
      <c r="Z15" s="19">
        <v>0.19269598732812099</v>
      </c>
      <c r="AA15" s="19">
        <v>0.38687562614756998</v>
      </c>
      <c r="AB15" s="19"/>
      <c r="AC15" s="19">
        <v>0.31456215260541198</v>
      </c>
      <c r="AD15" s="19">
        <v>0.230188436608361</v>
      </c>
      <c r="AE15" s="19">
        <v>0.26395671961224698</v>
      </c>
      <c r="AF15" s="19">
        <v>0.27258517717255198</v>
      </c>
      <c r="AG15" s="19"/>
      <c r="AH15" s="19">
        <v>0.263826233416735</v>
      </c>
      <c r="AI15" s="19">
        <v>0.25706277581050802</v>
      </c>
      <c r="AJ15" s="19">
        <v>0.22580006039998099</v>
      </c>
      <c r="AK15" s="19">
        <v>0.324842114358669</v>
      </c>
      <c r="AL15" s="19"/>
      <c r="AM15" s="19">
        <v>0.25647244761438698</v>
      </c>
      <c r="AN15" s="19">
        <v>0.25566026748652398</v>
      </c>
      <c r="AO15" s="19">
        <v>0.25997951098368799</v>
      </c>
      <c r="AP15" s="19"/>
      <c r="AQ15" s="19">
        <v>0.26464551734249497</v>
      </c>
      <c r="AR15" s="19">
        <v>0.25462440879300002</v>
      </c>
      <c r="AS15" s="19">
        <v>0.285033933280468</v>
      </c>
      <c r="AT15" s="19">
        <v>0.20283054844912299</v>
      </c>
      <c r="AU15" s="19">
        <v>0.23703840311883001</v>
      </c>
      <c r="AV15" s="19"/>
      <c r="AW15" s="19">
        <v>0.20753662146548399</v>
      </c>
      <c r="AX15" s="19">
        <v>0.20546093182467901</v>
      </c>
      <c r="AY15" s="19">
        <v>0.20546093182467901</v>
      </c>
      <c r="AZ15" s="19">
        <v>0.27706824464143098</v>
      </c>
      <c r="BA15" s="19">
        <v>0.37996030271596198</v>
      </c>
      <c r="BB15" s="19">
        <v>0.51176877769950002</v>
      </c>
      <c r="BC15" s="19">
        <v>0.44457517813226</v>
      </c>
      <c r="BD15" s="19">
        <v>0.14689331202842801</v>
      </c>
      <c r="BE15" s="19">
        <v>0.436349970926311</v>
      </c>
      <c r="BF15" s="19"/>
      <c r="BG15" s="19">
        <v>0.23383977369155601</v>
      </c>
      <c r="BH15" s="19">
        <v>0.247261019888592</v>
      </c>
      <c r="BI15" s="19">
        <v>0.343375636977864</v>
      </c>
      <c r="BJ15" s="19">
        <v>0.35379024322682701</v>
      </c>
      <c r="BK15" s="19">
        <v>0.28644514096099599</v>
      </c>
      <c r="BL15" s="19">
        <v>0.30487011225628902</v>
      </c>
      <c r="BM15" s="19"/>
      <c r="BN15" s="19">
        <v>0.29120426540629202</v>
      </c>
      <c r="BO15" s="19">
        <v>0.23938378064129401</v>
      </c>
      <c r="BP15" s="19">
        <v>0.26893215755819699</v>
      </c>
      <c r="BQ15" s="19">
        <v>0.22824711735487699</v>
      </c>
      <c r="BR15" s="19">
        <v>0.27903058209362402</v>
      </c>
      <c r="BS15" s="19">
        <v>0.290012716294335</v>
      </c>
      <c r="BT15" s="19"/>
      <c r="BU15" s="19">
        <v>0.27151250298296797</v>
      </c>
      <c r="BV15" s="19">
        <v>0.21615562709889899</v>
      </c>
      <c r="BW15" s="19"/>
      <c r="BX15" s="19">
        <v>0.27401448906891401</v>
      </c>
      <c r="BY15" s="19">
        <v>0.24075359667385701</v>
      </c>
      <c r="BZ15" s="19"/>
      <c r="CA15" s="19">
        <v>0.26453556246544702</v>
      </c>
      <c r="CB15" s="19">
        <v>0.24620114191216499</v>
      </c>
    </row>
    <row r="16" spans="2:80" x14ac:dyDescent="0.35">
      <c r="B16" s="17" t="s">
        <v>339</v>
      </c>
      <c r="C16" s="19">
        <v>0.40213516238705499</v>
      </c>
      <c r="D16" s="19">
        <v>0.398646405489259</v>
      </c>
      <c r="E16" s="19">
        <v>0.405527857499695</v>
      </c>
      <c r="F16" s="19"/>
      <c r="G16" s="19">
        <v>0.26732460448684903</v>
      </c>
      <c r="H16" s="19">
        <v>0.37873917525010098</v>
      </c>
      <c r="I16" s="19">
        <v>0.47234475798976899</v>
      </c>
      <c r="J16" s="19"/>
      <c r="K16" s="19">
        <v>0.40367649077068302</v>
      </c>
      <c r="L16" s="19">
        <v>0.43218218334215602</v>
      </c>
      <c r="M16" s="19">
        <v>0.35506380348333799</v>
      </c>
      <c r="N16" s="19">
        <v>0.38069719616778402</v>
      </c>
      <c r="O16" s="19"/>
      <c r="P16" s="19">
        <v>0.41423806067394597</v>
      </c>
      <c r="Q16" s="19">
        <v>0.375529175084091</v>
      </c>
      <c r="R16" s="19">
        <v>0.41144623145931603</v>
      </c>
      <c r="S16" s="19">
        <v>0.49269599653603302</v>
      </c>
      <c r="T16" s="19">
        <v>0.50334025886956901</v>
      </c>
      <c r="U16" s="19">
        <v>0.31667211193217698</v>
      </c>
      <c r="V16" s="19">
        <v>0.36880487050473099</v>
      </c>
      <c r="W16" s="19">
        <v>0.41410641770607998</v>
      </c>
      <c r="X16" s="19">
        <v>0.41600193792190299</v>
      </c>
      <c r="Y16" s="19">
        <v>0.41164146734421198</v>
      </c>
      <c r="Z16" s="19">
        <v>0.33671062417180803</v>
      </c>
      <c r="AA16" s="19">
        <v>0.28677654461929097</v>
      </c>
      <c r="AB16" s="19"/>
      <c r="AC16" s="19">
        <v>0.313968377247687</v>
      </c>
      <c r="AD16" s="19">
        <v>0.45076061648009103</v>
      </c>
      <c r="AE16" s="19">
        <v>0.45128289322252002</v>
      </c>
      <c r="AF16" s="19">
        <v>0.32742983971557299</v>
      </c>
      <c r="AG16" s="19"/>
      <c r="AH16" s="19">
        <v>0.37634265224312202</v>
      </c>
      <c r="AI16" s="19">
        <v>0.40205136737710401</v>
      </c>
      <c r="AJ16" s="19">
        <v>0.51472040333731395</v>
      </c>
      <c r="AK16" s="19">
        <v>0.237793769818331</v>
      </c>
      <c r="AL16" s="19"/>
      <c r="AM16" s="19">
        <v>0.42144427508443999</v>
      </c>
      <c r="AN16" s="19">
        <v>0.38118601270519797</v>
      </c>
      <c r="AO16" s="19">
        <v>0.37472653913850901</v>
      </c>
      <c r="AP16" s="19"/>
      <c r="AQ16" s="19">
        <v>0.41979431365250502</v>
      </c>
      <c r="AR16" s="19">
        <v>0.37462089687602401</v>
      </c>
      <c r="AS16" s="19">
        <v>0.39180903058724997</v>
      </c>
      <c r="AT16" s="19">
        <v>0.48438010178222102</v>
      </c>
      <c r="AU16" s="19">
        <v>0.39044275960408498</v>
      </c>
      <c r="AV16" s="19"/>
      <c r="AW16" s="19">
        <v>0.50851424575255599</v>
      </c>
      <c r="AX16" s="19">
        <v>0.53994665195209302</v>
      </c>
      <c r="AY16" s="19">
        <v>0.53994665195209302</v>
      </c>
      <c r="AZ16" s="19">
        <v>0.24966808956532799</v>
      </c>
      <c r="BA16" s="19">
        <v>0.24482636820394699</v>
      </c>
      <c r="BB16" s="19">
        <v>0.10458898012482901</v>
      </c>
      <c r="BC16" s="19">
        <v>0.32776148255427201</v>
      </c>
      <c r="BD16" s="19">
        <v>0.32308874096585899</v>
      </c>
      <c r="BE16" s="19">
        <v>9.6600704694439293E-2</v>
      </c>
      <c r="BF16" s="19"/>
      <c r="BG16" s="19">
        <v>0.45439324343833498</v>
      </c>
      <c r="BH16" s="19">
        <v>0.32651412563104498</v>
      </c>
      <c r="BI16" s="19">
        <v>0.33859944701748501</v>
      </c>
      <c r="BJ16" s="19">
        <v>0.22037700485764999</v>
      </c>
      <c r="BK16" s="19">
        <v>0.32148192579020102</v>
      </c>
      <c r="BL16" s="19">
        <v>0.51875262514773401</v>
      </c>
      <c r="BM16" s="19"/>
      <c r="BN16" s="19">
        <v>0.382068417524285</v>
      </c>
      <c r="BO16" s="19">
        <v>0.39465337054678701</v>
      </c>
      <c r="BP16" s="19">
        <v>0.36160324409015698</v>
      </c>
      <c r="BQ16" s="19">
        <v>0.42879866993424198</v>
      </c>
      <c r="BR16" s="19">
        <v>0.42442119724708099</v>
      </c>
      <c r="BS16" s="19">
        <v>0.395484748231552</v>
      </c>
      <c r="BT16" s="19"/>
      <c r="BU16" s="19">
        <v>0.392579854957469</v>
      </c>
      <c r="BV16" s="19">
        <v>0.42378173769859401</v>
      </c>
      <c r="BW16" s="19"/>
      <c r="BX16" s="19">
        <v>0.42050083380367898</v>
      </c>
      <c r="BY16" s="19">
        <v>0.38910156913854599</v>
      </c>
      <c r="BZ16" s="19"/>
      <c r="CA16" s="19">
        <v>0.38907369053422902</v>
      </c>
      <c r="CB16" s="19">
        <v>0.41689451718019299</v>
      </c>
    </row>
    <row r="17" spans="2:80" x14ac:dyDescent="0.35">
      <c r="B17" s="17" t="s">
        <v>110</v>
      </c>
      <c r="C17" s="20">
        <v>-0.14757522511309501</v>
      </c>
      <c r="D17" s="20">
        <v>-0.16574004080368401</v>
      </c>
      <c r="E17" s="20">
        <v>-0.12991057170763401</v>
      </c>
      <c r="F17" s="20"/>
      <c r="G17" s="20">
        <v>6.6992578756785402E-3</v>
      </c>
      <c r="H17" s="20">
        <v>-0.129257700871099</v>
      </c>
      <c r="I17" s="20">
        <v>-0.22225665677176801</v>
      </c>
      <c r="J17" s="20"/>
      <c r="K17" s="20">
        <v>-0.160914308343584</v>
      </c>
      <c r="L17" s="20">
        <v>-0.182315199769393</v>
      </c>
      <c r="M17" s="20">
        <v>-8.3452885311960906E-2</v>
      </c>
      <c r="N17" s="20">
        <v>-0.107418472161742</v>
      </c>
      <c r="O17" s="20"/>
      <c r="P17" s="20">
        <v>-0.15787538056092801</v>
      </c>
      <c r="Q17" s="20">
        <v>-7.9323685120593304E-2</v>
      </c>
      <c r="R17" s="20">
        <v>-0.185823456196679</v>
      </c>
      <c r="S17" s="20">
        <v>-0.287042517703605</v>
      </c>
      <c r="T17" s="20">
        <v>-0.26761536548101</v>
      </c>
      <c r="U17" s="20">
        <v>-6.9979211070471696E-3</v>
      </c>
      <c r="V17" s="20">
        <v>-9.2486342887986794E-2</v>
      </c>
      <c r="W17" s="20">
        <v>-0.203602737020214</v>
      </c>
      <c r="X17" s="20">
        <v>-0.16579738539821801</v>
      </c>
      <c r="Y17" s="20">
        <v>-0.19018348065463</v>
      </c>
      <c r="Z17" s="20">
        <v>-0.14401463684368701</v>
      </c>
      <c r="AA17" s="20">
        <v>0.100099081528279</v>
      </c>
      <c r="AB17" s="20"/>
      <c r="AC17" s="20">
        <v>5.93775357725146E-4</v>
      </c>
      <c r="AD17" s="20">
        <v>-0.22057217987173</v>
      </c>
      <c r="AE17" s="20">
        <v>-0.18732617361027201</v>
      </c>
      <c r="AF17" s="20">
        <v>-5.4844662543021297E-2</v>
      </c>
      <c r="AG17" s="20"/>
      <c r="AH17" s="20">
        <v>-0.11251641882638699</v>
      </c>
      <c r="AI17" s="20">
        <v>-0.14498859156659599</v>
      </c>
      <c r="AJ17" s="20">
        <v>-0.28892034293733299</v>
      </c>
      <c r="AK17" s="20">
        <v>8.7048344540337594E-2</v>
      </c>
      <c r="AL17" s="20"/>
      <c r="AM17" s="20">
        <v>-0.16497182747005301</v>
      </c>
      <c r="AN17" s="20">
        <v>-0.12552574521867399</v>
      </c>
      <c r="AO17" s="20">
        <v>-0.114747028154821</v>
      </c>
      <c r="AP17" s="20"/>
      <c r="AQ17" s="20">
        <v>-0.15514879631001099</v>
      </c>
      <c r="AR17" s="20">
        <v>-0.119996488083024</v>
      </c>
      <c r="AS17" s="20">
        <v>-0.106775097306782</v>
      </c>
      <c r="AT17" s="20">
        <v>-0.281549553333099</v>
      </c>
      <c r="AU17" s="20">
        <v>-0.15340435648525499</v>
      </c>
      <c r="AV17" s="20"/>
      <c r="AW17" s="20">
        <v>-0.30097762428707298</v>
      </c>
      <c r="AX17" s="20">
        <v>-0.33448572012741401</v>
      </c>
      <c r="AY17" s="20">
        <v>-0.33448572012741401</v>
      </c>
      <c r="AZ17" s="20">
        <v>2.7400155076102901E-2</v>
      </c>
      <c r="BA17" s="20">
        <v>0.135133934512015</v>
      </c>
      <c r="BB17" s="20">
        <v>0.40717979757467099</v>
      </c>
      <c r="BC17" s="20">
        <v>0.116813695577989</v>
      </c>
      <c r="BD17" s="20">
        <v>-0.17619542893743101</v>
      </c>
      <c r="BE17" s="20">
        <v>0.33974926623187102</v>
      </c>
      <c r="BF17" s="20"/>
      <c r="BG17" s="20">
        <v>-0.220553469746779</v>
      </c>
      <c r="BH17" s="20">
        <v>-7.9253105742453006E-2</v>
      </c>
      <c r="BI17" s="20">
        <v>4.7761899603789302E-3</v>
      </c>
      <c r="BJ17" s="20">
        <v>0.13341323836917701</v>
      </c>
      <c r="BK17" s="20">
        <v>-3.5036784829205601E-2</v>
      </c>
      <c r="BL17" s="20">
        <v>-0.213882512891445</v>
      </c>
      <c r="BM17" s="20"/>
      <c r="BN17" s="20">
        <v>-9.0864152117993105E-2</v>
      </c>
      <c r="BO17" s="20">
        <v>-0.155269589905493</v>
      </c>
      <c r="BP17" s="20">
        <v>-9.2671086531959504E-2</v>
      </c>
      <c r="BQ17" s="20">
        <v>-0.200551552579364</v>
      </c>
      <c r="BR17" s="20">
        <v>-0.145390615153457</v>
      </c>
      <c r="BS17" s="20">
        <v>-0.10547203193721701</v>
      </c>
      <c r="BT17" s="20"/>
      <c r="BU17" s="20">
        <v>-0.121067351974502</v>
      </c>
      <c r="BV17" s="20">
        <v>-0.20762611059969499</v>
      </c>
      <c r="BW17" s="20"/>
      <c r="BX17" s="20">
        <v>-0.14648634473476499</v>
      </c>
      <c r="BY17" s="20">
        <v>-0.148347972464689</v>
      </c>
      <c r="BZ17" s="20"/>
      <c r="CA17" s="20">
        <v>-0.12453812806878301</v>
      </c>
      <c r="CB17" s="20">
        <v>-0.170693375268028</v>
      </c>
    </row>
    <row r="18" spans="2:80" x14ac:dyDescent="0.35">
      <c r="B18" s="15"/>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CB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475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333</v>
      </c>
      <c r="C9" s="16">
        <v>0.13307182841609499</v>
      </c>
      <c r="D9" s="16">
        <v>0.110519084042493</v>
      </c>
      <c r="E9" s="16">
        <v>0.15500359031710001</v>
      </c>
      <c r="F9" s="16"/>
      <c r="G9" s="16">
        <v>9.7781404115913698E-2</v>
      </c>
      <c r="H9" s="16">
        <v>0.14724814626840299</v>
      </c>
      <c r="I9" s="16">
        <v>0.13785137973366601</v>
      </c>
      <c r="J9" s="16"/>
      <c r="K9" s="16">
        <v>0.11348549293801399</v>
      </c>
      <c r="L9" s="16">
        <v>0.13064096332492101</v>
      </c>
      <c r="M9" s="16">
        <v>0.13770726477079701</v>
      </c>
      <c r="N9" s="16">
        <v>0.16781743992128101</v>
      </c>
      <c r="O9" s="16"/>
      <c r="P9" s="16">
        <v>0.16553879683422301</v>
      </c>
      <c r="Q9" s="16">
        <v>8.9449540634583297E-2</v>
      </c>
      <c r="R9" s="16">
        <v>0.14727670419396599</v>
      </c>
      <c r="S9" s="16">
        <v>0.14826013123537199</v>
      </c>
      <c r="T9" s="16">
        <v>0.196635192394952</v>
      </c>
      <c r="U9" s="16">
        <v>0.10088661939992601</v>
      </c>
      <c r="V9" s="16">
        <v>0.121219753130185</v>
      </c>
      <c r="W9" s="16">
        <v>0.126732631226779</v>
      </c>
      <c r="X9" s="16">
        <v>0.1153035186568</v>
      </c>
      <c r="Y9" s="16">
        <v>0.17945784630287201</v>
      </c>
      <c r="Z9" s="16">
        <v>8.0135901464338397E-2</v>
      </c>
      <c r="AA9" s="16">
        <v>8.9655426176272798E-2</v>
      </c>
      <c r="AB9" s="16"/>
      <c r="AC9" s="16">
        <v>0.19186060424944101</v>
      </c>
      <c r="AD9" s="16">
        <v>0.11129803289309199</v>
      </c>
      <c r="AE9" s="16">
        <v>0.14860171221757401</v>
      </c>
      <c r="AF9" s="16">
        <v>9.8179513576226396E-2</v>
      </c>
      <c r="AG9" s="16"/>
      <c r="AH9" s="16">
        <v>0.14985486631961301</v>
      </c>
      <c r="AI9" s="16">
        <v>0.10504492226940799</v>
      </c>
      <c r="AJ9" s="16">
        <v>9.4796078177316695E-2</v>
      </c>
      <c r="AK9" s="16">
        <v>8.07264915476716E-2</v>
      </c>
      <c r="AL9" s="16"/>
      <c r="AM9" s="16">
        <v>0.16166504660697401</v>
      </c>
      <c r="AN9" s="16">
        <v>9.2495002146574606E-2</v>
      </c>
      <c r="AO9" s="16">
        <v>0.170513070750932</v>
      </c>
      <c r="AP9" s="16"/>
      <c r="AQ9" s="16">
        <v>0.14542682443353999</v>
      </c>
      <c r="AR9" s="16">
        <v>0.114559720795124</v>
      </c>
      <c r="AS9" s="16">
        <v>0.13203432141885099</v>
      </c>
      <c r="AT9" s="16">
        <v>0.19759679312421899</v>
      </c>
      <c r="AU9" s="16">
        <v>0.151755539417047</v>
      </c>
      <c r="AV9" s="16"/>
      <c r="AW9" s="16">
        <v>0.174651190283305</v>
      </c>
      <c r="AX9" s="16">
        <v>0.140488420217252</v>
      </c>
      <c r="AY9" s="16">
        <v>0.140488420217252</v>
      </c>
      <c r="AZ9" s="16">
        <v>8.5451963125874594E-2</v>
      </c>
      <c r="BA9" s="16">
        <v>9.5804407156066806E-2</v>
      </c>
      <c r="BB9" s="16">
        <v>0.121374388773116</v>
      </c>
      <c r="BC9" s="16">
        <v>0.10099390956450099</v>
      </c>
      <c r="BD9" s="16">
        <v>0.35582585971484698</v>
      </c>
      <c r="BE9" s="16">
        <v>0.389437955207808</v>
      </c>
      <c r="BF9" s="16"/>
      <c r="BG9" s="16">
        <v>0.131158330066419</v>
      </c>
      <c r="BH9" s="16">
        <v>0.11797468565209999</v>
      </c>
      <c r="BI9" s="16">
        <v>0.21297483667639</v>
      </c>
      <c r="BJ9" s="16">
        <v>0.149853922153695</v>
      </c>
      <c r="BK9" s="16">
        <v>9.7998616672692204E-2</v>
      </c>
      <c r="BL9" s="16">
        <v>0.29344047434967202</v>
      </c>
      <c r="BM9" s="16"/>
      <c r="BN9" s="16">
        <v>0.136893040818196</v>
      </c>
      <c r="BO9" s="16">
        <v>0.14477918123084099</v>
      </c>
      <c r="BP9" s="16">
        <v>9.0528871940077305E-2</v>
      </c>
      <c r="BQ9" s="16">
        <v>0.115524368140074</v>
      </c>
      <c r="BR9" s="16">
        <v>0.155404821983638</v>
      </c>
      <c r="BS9" s="16">
        <v>0.12658376412864</v>
      </c>
      <c r="BT9" s="16"/>
      <c r="BU9" s="16">
        <v>0.13989543606982</v>
      </c>
      <c r="BV9" s="16">
        <v>0.11761364059103099</v>
      </c>
      <c r="BW9" s="16"/>
      <c r="BX9" s="16">
        <v>0.14178623639656501</v>
      </c>
      <c r="BY9" s="16">
        <v>0.12688746159157499</v>
      </c>
      <c r="BZ9" s="16"/>
      <c r="CA9" s="16">
        <v>0.16589036937089399</v>
      </c>
      <c r="CB9" s="16">
        <v>0.104950141426893</v>
      </c>
    </row>
    <row r="10" spans="2:80" x14ac:dyDescent="0.35">
      <c r="B10" s="17" t="s">
        <v>334</v>
      </c>
      <c r="C10" s="16">
        <v>0.40703101394916302</v>
      </c>
      <c r="D10" s="16">
        <v>0.38487515731733002</v>
      </c>
      <c r="E10" s="16">
        <v>0.42857681628313299</v>
      </c>
      <c r="F10" s="16"/>
      <c r="G10" s="16">
        <v>0.37340260425580901</v>
      </c>
      <c r="H10" s="16">
        <v>0.39417398995839797</v>
      </c>
      <c r="I10" s="16">
        <v>0.42924813587334498</v>
      </c>
      <c r="J10" s="16"/>
      <c r="K10" s="16">
        <v>0.38742568760124801</v>
      </c>
      <c r="L10" s="16">
        <v>0.443283058269067</v>
      </c>
      <c r="M10" s="16">
        <v>0.42144404041860001</v>
      </c>
      <c r="N10" s="16">
        <v>0.38795025653977899</v>
      </c>
      <c r="O10" s="16"/>
      <c r="P10" s="16">
        <v>0.412620552010313</v>
      </c>
      <c r="Q10" s="16">
        <v>0.40860915093842898</v>
      </c>
      <c r="R10" s="16">
        <v>0.38025659828842401</v>
      </c>
      <c r="S10" s="16">
        <v>0.45141608086826601</v>
      </c>
      <c r="T10" s="16">
        <v>0.38179224064069101</v>
      </c>
      <c r="U10" s="16">
        <v>0.43739126934787598</v>
      </c>
      <c r="V10" s="16">
        <v>0.43106580116096399</v>
      </c>
      <c r="W10" s="16">
        <v>0.31710471092313902</v>
      </c>
      <c r="X10" s="16">
        <v>0.388392762836897</v>
      </c>
      <c r="Y10" s="16">
        <v>0.41994259332984701</v>
      </c>
      <c r="Z10" s="16">
        <v>0.47424687604281601</v>
      </c>
      <c r="AA10" s="16">
        <v>0.251037327744907</v>
      </c>
      <c r="AB10" s="16"/>
      <c r="AC10" s="16">
        <v>0.40057850385023502</v>
      </c>
      <c r="AD10" s="16">
        <v>0.43936661572164498</v>
      </c>
      <c r="AE10" s="16">
        <v>0.44934509292160102</v>
      </c>
      <c r="AF10" s="16">
        <v>0.30937882436981701</v>
      </c>
      <c r="AG10" s="16"/>
      <c r="AH10" s="16">
        <v>0.42305933439768201</v>
      </c>
      <c r="AI10" s="16">
        <v>0.403738799456139</v>
      </c>
      <c r="AJ10" s="16">
        <v>0.36519756773063899</v>
      </c>
      <c r="AK10" s="16">
        <v>0.37463450182879199</v>
      </c>
      <c r="AL10" s="16"/>
      <c r="AM10" s="16">
        <v>0.418742103899995</v>
      </c>
      <c r="AN10" s="16">
        <v>0.40168957688913198</v>
      </c>
      <c r="AO10" s="16">
        <v>0.377618914301032</v>
      </c>
      <c r="AP10" s="16"/>
      <c r="AQ10" s="16">
        <v>0.41298322235205398</v>
      </c>
      <c r="AR10" s="16">
        <v>0.380211181246916</v>
      </c>
      <c r="AS10" s="16">
        <v>0.37531789525998199</v>
      </c>
      <c r="AT10" s="16">
        <v>0.48649560020113197</v>
      </c>
      <c r="AU10" s="16">
        <v>0.35578812898325701</v>
      </c>
      <c r="AV10" s="16"/>
      <c r="AW10" s="16">
        <v>0.42123308724667402</v>
      </c>
      <c r="AX10" s="16">
        <v>0.43646465794292899</v>
      </c>
      <c r="AY10" s="16">
        <v>0.43646465794292899</v>
      </c>
      <c r="AZ10" s="16">
        <v>0.35412521203535702</v>
      </c>
      <c r="BA10" s="16">
        <v>0.37627477414420502</v>
      </c>
      <c r="BB10" s="16">
        <v>0.30140531514751401</v>
      </c>
      <c r="BC10" s="16">
        <v>0.34569470818339099</v>
      </c>
      <c r="BD10" s="16">
        <v>0.24038014910644701</v>
      </c>
      <c r="BE10" s="16">
        <v>0.35348213684325902</v>
      </c>
      <c r="BF10" s="16"/>
      <c r="BG10" s="16">
        <v>0.42816909898174499</v>
      </c>
      <c r="BH10" s="16">
        <v>0.360129463064146</v>
      </c>
      <c r="BI10" s="16">
        <v>0.28103702347019199</v>
      </c>
      <c r="BJ10" s="16">
        <v>0.45534709194909001</v>
      </c>
      <c r="BK10" s="16">
        <v>0.38579750635465498</v>
      </c>
      <c r="BL10" s="16">
        <v>0.28540020074370898</v>
      </c>
      <c r="BM10" s="16"/>
      <c r="BN10" s="16">
        <v>0.36276417015413298</v>
      </c>
      <c r="BO10" s="16">
        <v>0.41136946421529702</v>
      </c>
      <c r="BP10" s="16">
        <v>0.39888738020113901</v>
      </c>
      <c r="BQ10" s="16">
        <v>0.42562369283889101</v>
      </c>
      <c r="BR10" s="16">
        <v>0.40328124594884701</v>
      </c>
      <c r="BS10" s="16">
        <v>0.41540518472496502</v>
      </c>
      <c r="BT10" s="16"/>
      <c r="BU10" s="16">
        <v>0.41071581429993398</v>
      </c>
      <c r="BV10" s="16">
        <v>0.39868347422961398</v>
      </c>
      <c r="BW10" s="16"/>
      <c r="BX10" s="16">
        <v>0.424757770967432</v>
      </c>
      <c r="BY10" s="16">
        <v>0.39445084002847902</v>
      </c>
      <c r="BZ10" s="16"/>
      <c r="CA10" s="16">
        <v>0.40911211490364302</v>
      </c>
      <c r="CB10" s="16">
        <v>0.40213048675041402</v>
      </c>
    </row>
    <row r="11" spans="2:80" x14ac:dyDescent="0.35">
      <c r="B11" s="17" t="s">
        <v>335</v>
      </c>
      <c r="C11" s="16">
        <v>0.23981491630319701</v>
      </c>
      <c r="D11" s="16">
        <v>0.25538387420978298</v>
      </c>
      <c r="E11" s="16">
        <v>0.22467464458293199</v>
      </c>
      <c r="F11" s="16"/>
      <c r="G11" s="16">
        <v>0.261992327288468</v>
      </c>
      <c r="H11" s="16">
        <v>0.20901282268881499</v>
      </c>
      <c r="I11" s="16">
        <v>0.251477898367652</v>
      </c>
      <c r="J11" s="16"/>
      <c r="K11" s="16">
        <v>0.25747416903794101</v>
      </c>
      <c r="L11" s="16">
        <v>0.22592839020859601</v>
      </c>
      <c r="M11" s="16">
        <v>0.233534358768476</v>
      </c>
      <c r="N11" s="16">
        <v>0.23178740746703</v>
      </c>
      <c r="O11" s="16"/>
      <c r="P11" s="16">
        <v>0.231351883631746</v>
      </c>
      <c r="Q11" s="16">
        <v>0.24411794673638801</v>
      </c>
      <c r="R11" s="16">
        <v>0.24894916106777501</v>
      </c>
      <c r="S11" s="16">
        <v>0.22293282367828901</v>
      </c>
      <c r="T11" s="16">
        <v>0.22451784475703901</v>
      </c>
      <c r="U11" s="16">
        <v>0.30033891825488201</v>
      </c>
      <c r="V11" s="16">
        <v>0.247495285929139</v>
      </c>
      <c r="W11" s="16">
        <v>0.22821925370568899</v>
      </c>
      <c r="X11" s="16">
        <v>0.25749369864800498</v>
      </c>
      <c r="Y11" s="16">
        <v>0.15861648226392899</v>
      </c>
      <c r="Z11" s="16">
        <v>0.25419959542495701</v>
      </c>
      <c r="AA11" s="16">
        <v>0.291637115927184</v>
      </c>
      <c r="AB11" s="16"/>
      <c r="AC11" s="16">
        <v>0.22614233232745701</v>
      </c>
      <c r="AD11" s="16">
        <v>0.26697071570222602</v>
      </c>
      <c r="AE11" s="16">
        <v>0.147495167936464</v>
      </c>
      <c r="AF11" s="16">
        <v>0.27285973605136699</v>
      </c>
      <c r="AG11" s="16"/>
      <c r="AH11" s="16">
        <v>0.232754908855311</v>
      </c>
      <c r="AI11" s="16">
        <v>0.25543547690108798</v>
      </c>
      <c r="AJ11" s="16">
        <v>0.22934668931573399</v>
      </c>
      <c r="AK11" s="16">
        <v>0.32522408184686802</v>
      </c>
      <c r="AL11" s="16"/>
      <c r="AM11" s="16">
        <v>0.21493492464981201</v>
      </c>
      <c r="AN11" s="16">
        <v>0.27162034437086402</v>
      </c>
      <c r="AO11" s="16">
        <v>0.20613705941895999</v>
      </c>
      <c r="AP11" s="16"/>
      <c r="AQ11" s="16">
        <v>0.23719655637370299</v>
      </c>
      <c r="AR11" s="16">
        <v>0.26568563104307602</v>
      </c>
      <c r="AS11" s="16">
        <v>0.25528752502274099</v>
      </c>
      <c r="AT11" s="16">
        <v>0.13535510354229399</v>
      </c>
      <c r="AU11" s="16">
        <v>0.20745778675054799</v>
      </c>
      <c r="AV11" s="16"/>
      <c r="AW11" s="16">
        <v>0.25425381484814502</v>
      </c>
      <c r="AX11" s="16">
        <v>0.24528173349145799</v>
      </c>
      <c r="AY11" s="16">
        <v>0.24528173349145799</v>
      </c>
      <c r="AZ11" s="16">
        <v>0.26382315384077798</v>
      </c>
      <c r="BA11" s="16">
        <v>0.29265989397847297</v>
      </c>
      <c r="BB11" s="16">
        <v>0.32363443301450001</v>
      </c>
      <c r="BC11" s="16">
        <v>9.4003550050046597E-2</v>
      </c>
      <c r="BD11" s="16">
        <v>0.15079237476229199</v>
      </c>
      <c r="BE11" s="16">
        <v>0</v>
      </c>
      <c r="BF11" s="16"/>
      <c r="BG11" s="16">
        <v>0.23618448408202999</v>
      </c>
      <c r="BH11" s="16">
        <v>0.23272510708688299</v>
      </c>
      <c r="BI11" s="16">
        <v>0.22052063023290799</v>
      </c>
      <c r="BJ11" s="16">
        <v>0.23845192687889599</v>
      </c>
      <c r="BK11" s="16">
        <v>0.30228711151752502</v>
      </c>
      <c r="BL11" s="16">
        <v>0.33029230894045403</v>
      </c>
      <c r="BM11" s="16"/>
      <c r="BN11" s="16">
        <v>0.27998513365210898</v>
      </c>
      <c r="BO11" s="16">
        <v>0.219113827752874</v>
      </c>
      <c r="BP11" s="16">
        <v>0.29498274772243899</v>
      </c>
      <c r="BQ11" s="16">
        <v>0.236359974743033</v>
      </c>
      <c r="BR11" s="16">
        <v>0.244387609973234</v>
      </c>
      <c r="BS11" s="16">
        <v>0.203771229171436</v>
      </c>
      <c r="BT11" s="16"/>
      <c r="BU11" s="16">
        <v>0.23946667199298599</v>
      </c>
      <c r="BV11" s="16">
        <v>0.240603828302454</v>
      </c>
      <c r="BW11" s="16"/>
      <c r="BX11" s="16">
        <v>0.24214337999365901</v>
      </c>
      <c r="BY11" s="16">
        <v>0.23816247202566701</v>
      </c>
      <c r="BZ11" s="16"/>
      <c r="CA11" s="16">
        <v>0.246918030107771</v>
      </c>
      <c r="CB11" s="16">
        <v>0.23549140233702001</v>
      </c>
    </row>
    <row r="12" spans="2:80" x14ac:dyDescent="0.35">
      <c r="B12" s="17" t="s">
        <v>336</v>
      </c>
      <c r="C12" s="16">
        <v>0.10258110495017</v>
      </c>
      <c r="D12" s="16">
        <v>0.11775822215156501</v>
      </c>
      <c r="E12" s="16">
        <v>8.7821884728870897E-2</v>
      </c>
      <c r="F12" s="16"/>
      <c r="G12" s="16">
        <v>0.105460245236855</v>
      </c>
      <c r="H12" s="16">
        <v>0.12651417420602101</v>
      </c>
      <c r="I12" s="16">
        <v>8.5383357375680993E-2</v>
      </c>
      <c r="J12" s="16"/>
      <c r="K12" s="16">
        <v>0.12748375431483699</v>
      </c>
      <c r="L12" s="16">
        <v>9.3066237861331003E-2</v>
      </c>
      <c r="M12" s="16">
        <v>6.8422973955129501E-2</v>
      </c>
      <c r="N12" s="16">
        <v>8.7280283609014797E-2</v>
      </c>
      <c r="O12" s="16"/>
      <c r="P12" s="16">
        <v>9.8344135298993496E-2</v>
      </c>
      <c r="Q12" s="16">
        <v>0.14026644749717901</v>
      </c>
      <c r="R12" s="16">
        <v>9.5312756966744794E-2</v>
      </c>
      <c r="S12" s="16">
        <v>6.0499954106657997E-2</v>
      </c>
      <c r="T12" s="16">
        <v>4.0543479343040298E-2</v>
      </c>
      <c r="U12" s="16">
        <v>5.1259572568461302E-2</v>
      </c>
      <c r="V12" s="16">
        <v>9.3439678168237006E-2</v>
      </c>
      <c r="W12" s="16">
        <v>0.24419036424528401</v>
      </c>
      <c r="X12" s="16">
        <v>0.107997214715658</v>
      </c>
      <c r="Y12" s="16">
        <v>0.124287858658317</v>
      </c>
      <c r="Z12" s="16">
        <v>9.4523590658535994E-2</v>
      </c>
      <c r="AA12" s="16">
        <v>0.16849892740651701</v>
      </c>
      <c r="AB12" s="16"/>
      <c r="AC12" s="16">
        <v>4.6574487586618002E-2</v>
      </c>
      <c r="AD12" s="16">
        <v>9.7937578664937006E-2</v>
      </c>
      <c r="AE12" s="16">
        <v>0.14568805086015901</v>
      </c>
      <c r="AF12" s="16">
        <v>0.16307465133393301</v>
      </c>
      <c r="AG12" s="16"/>
      <c r="AH12" s="16">
        <v>9.4647652412044606E-2</v>
      </c>
      <c r="AI12" s="16">
        <v>9.7146671182704605E-2</v>
      </c>
      <c r="AJ12" s="16">
        <v>0.18236593889988201</v>
      </c>
      <c r="AK12" s="16">
        <v>3.91402683446571E-2</v>
      </c>
      <c r="AL12" s="16"/>
      <c r="AM12" s="16">
        <v>9.4996357227925807E-2</v>
      </c>
      <c r="AN12" s="16">
        <v>0.11866467541695</v>
      </c>
      <c r="AO12" s="16">
        <v>7.4562121361778796E-2</v>
      </c>
      <c r="AP12" s="16"/>
      <c r="AQ12" s="16">
        <v>9.6049792807497605E-2</v>
      </c>
      <c r="AR12" s="16">
        <v>0.113349105158533</v>
      </c>
      <c r="AS12" s="16">
        <v>0.124362165546968</v>
      </c>
      <c r="AT12" s="16">
        <v>0.12943367450193199</v>
      </c>
      <c r="AU12" s="16">
        <v>9.3618343904030593E-2</v>
      </c>
      <c r="AV12" s="16"/>
      <c r="AW12" s="16">
        <v>6.7524289714149394E-2</v>
      </c>
      <c r="AX12" s="16">
        <v>9.1055894908117302E-2</v>
      </c>
      <c r="AY12" s="16">
        <v>9.1055894908117302E-2</v>
      </c>
      <c r="AZ12" s="16">
        <v>0.15390393491846099</v>
      </c>
      <c r="BA12" s="16">
        <v>0.109188273480522</v>
      </c>
      <c r="BB12" s="16">
        <v>0.104722756157156</v>
      </c>
      <c r="BC12" s="16">
        <v>0.25828098697978402</v>
      </c>
      <c r="BD12" s="16">
        <v>5.4988051440971498E-2</v>
      </c>
      <c r="BE12" s="16">
        <v>0</v>
      </c>
      <c r="BF12" s="16"/>
      <c r="BG12" s="16">
        <v>0.102679886815063</v>
      </c>
      <c r="BH12" s="16">
        <v>0.15478958686404701</v>
      </c>
      <c r="BI12" s="16">
        <v>1.83713293362875E-2</v>
      </c>
      <c r="BJ12" s="16">
        <v>6.5021363606404994E-2</v>
      </c>
      <c r="BK12" s="16">
        <v>9.0426394565568294E-2</v>
      </c>
      <c r="BL12" s="16">
        <v>0</v>
      </c>
      <c r="BM12" s="16"/>
      <c r="BN12" s="16">
        <v>0.10535996096151599</v>
      </c>
      <c r="BO12" s="16">
        <v>0.119561483746708</v>
      </c>
      <c r="BP12" s="16">
        <v>6.2271818813616001E-2</v>
      </c>
      <c r="BQ12" s="16">
        <v>0.102279519884555</v>
      </c>
      <c r="BR12" s="16">
        <v>6.3632935681597697E-2</v>
      </c>
      <c r="BS12" s="16">
        <v>0.153506092984143</v>
      </c>
      <c r="BT12" s="16"/>
      <c r="BU12" s="16">
        <v>0.102439740392354</v>
      </c>
      <c r="BV12" s="16">
        <v>0.102901351951085</v>
      </c>
      <c r="BW12" s="16"/>
      <c r="BX12" s="16">
        <v>8.0487670335244302E-2</v>
      </c>
      <c r="BY12" s="16">
        <v>0.118260185431421</v>
      </c>
      <c r="BZ12" s="16"/>
      <c r="CA12" s="16">
        <v>6.7611218511692606E-2</v>
      </c>
      <c r="CB12" s="16">
        <v>0.13439545608918901</v>
      </c>
    </row>
    <row r="13" spans="2:80" x14ac:dyDescent="0.35">
      <c r="B13" s="17" t="s">
        <v>337</v>
      </c>
      <c r="C13" s="16">
        <v>4.3461399135061099E-2</v>
      </c>
      <c r="D13" s="16">
        <v>5.8696821964008702E-2</v>
      </c>
      <c r="E13" s="16">
        <v>2.8645478712678599E-2</v>
      </c>
      <c r="F13" s="16"/>
      <c r="G13" s="16">
        <v>4.9608759917295603E-2</v>
      </c>
      <c r="H13" s="16">
        <v>4.1593173149436002E-2</v>
      </c>
      <c r="I13" s="16">
        <v>4.22260851762645E-2</v>
      </c>
      <c r="J13" s="16"/>
      <c r="K13" s="16">
        <v>5.7652284668026799E-2</v>
      </c>
      <c r="L13" s="16">
        <v>2.7111177417393401E-2</v>
      </c>
      <c r="M13" s="16">
        <v>5.7156587222401599E-2</v>
      </c>
      <c r="N13" s="16">
        <v>3.3668785182690203E-2</v>
      </c>
      <c r="O13" s="16"/>
      <c r="P13" s="16">
        <v>3.6516375824267602E-2</v>
      </c>
      <c r="Q13" s="16">
        <v>2.7242909833821601E-2</v>
      </c>
      <c r="R13" s="16">
        <v>3.6681450580336103E-2</v>
      </c>
      <c r="S13" s="16">
        <v>2.0240139276310899E-2</v>
      </c>
      <c r="T13" s="16">
        <v>7.1056423480832895E-2</v>
      </c>
      <c r="U13" s="16">
        <v>3.7134033892439598E-2</v>
      </c>
      <c r="V13" s="16">
        <v>3.4171253313101599E-2</v>
      </c>
      <c r="W13" s="16">
        <v>4.2670669091420699E-2</v>
      </c>
      <c r="X13" s="16">
        <v>6.5626521535568902E-2</v>
      </c>
      <c r="Y13" s="16">
        <v>6.4605493824672705E-2</v>
      </c>
      <c r="Z13" s="16">
        <v>3.8155567461350098E-2</v>
      </c>
      <c r="AA13" s="16">
        <v>7.8752057037779793E-2</v>
      </c>
      <c r="AB13" s="16"/>
      <c r="AC13" s="16">
        <v>3.5563971854129697E-2</v>
      </c>
      <c r="AD13" s="16">
        <v>3.0605364883964401E-2</v>
      </c>
      <c r="AE13" s="16">
        <v>6.0785242827595697E-2</v>
      </c>
      <c r="AF13" s="16">
        <v>6.2726867900483693E-2</v>
      </c>
      <c r="AG13" s="16"/>
      <c r="AH13" s="16">
        <v>3.0069065359947401E-2</v>
      </c>
      <c r="AI13" s="16">
        <v>5.5753250619907199E-2</v>
      </c>
      <c r="AJ13" s="16">
        <v>7.6815354281061801E-2</v>
      </c>
      <c r="AK13" s="16">
        <v>4.5803238148142203E-2</v>
      </c>
      <c r="AL13" s="16"/>
      <c r="AM13" s="16">
        <v>4.7775308442489603E-2</v>
      </c>
      <c r="AN13" s="16">
        <v>3.74399558959881E-2</v>
      </c>
      <c r="AO13" s="16">
        <v>3.24262291325298E-2</v>
      </c>
      <c r="AP13" s="16"/>
      <c r="AQ13" s="16">
        <v>4.30579891512584E-2</v>
      </c>
      <c r="AR13" s="16">
        <v>3.9837710397132998E-2</v>
      </c>
      <c r="AS13" s="16">
        <v>4.8722071846969799E-2</v>
      </c>
      <c r="AT13" s="16">
        <v>0</v>
      </c>
      <c r="AU13" s="16">
        <v>6.1755230833172699E-2</v>
      </c>
      <c r="AV13" s="16"/>
      <c r="AW13" s="16">
        <v>1.34297265340986E-2</v>
      </c>
      <c r="AX13" s="16">
        <v>3.9058976512813301E-2</v>
      </c>
      <c r="AY13" s="16">
        <v>3.9058976512813301E-2</v>
      </c>
      <c r="AZ13" s="16">
        <v>5.1432874238907002E-2</v>
      </c>
      <c r="BA13" s="16">
        <v>3.5880317950626302E-2</v>
      </c>
      <c r="BB13" s="16">
        <v>4.9084492977909899E-2</v>
      </c>
      <c r="BC13" s="16">
        <v>0.13010723030719001</v>
      </c>
      <c r="BD13" s="16">
        <v>3.7297113021089297E-2</v>
      </c>
      <c r="BE13" s="16">
        <v>8.9570603591916598E-2</v>
      </c>
      <c r="BF13" s="16"/>
      <c r="BG13" s="16">
        <v>4.87959370318167E-2</v>
      </c>
      <c r="BH13" s="16">
        <v>1.97108702743722E-2</v>
      </c>
      <c r="BI13" s="16">
        <v>9.0934641741427E-2</v>
      </c>
      <c r="BJ13" s="16">
        <v>1.3255565155917901E-2</v>
      </c>
      <c r="BK13" s="16">
        <v>2.4807206459295399E-2</v>
      </c>
      <c r="BL13" s="16">
        <v>9.0867015966164699E-2</v>
      </c>
      <c r="BM13" s="16"/>
      <c r="BN13" s="16">
        <v>3.8357409363168497E-2</v>
      </c>
      <c r="BO13" s="16">
        <v>4.2649575732506599E-2</v>
      </c>
      <c r="BP13" s="16">
        <v>4.2470152789188302E-2</v>
      </c>
      <c r="BQ13" s="16">
        <v>4.9880745226687402E-2</v>
      </c>
      <c r="BR13" s="16">
        <v>3.7866619591252502E-2</v>
      </c>
      <c r="BS13" s="16">
        <v>5.3522008410963599E-2</v>
      </c>
      <c r="BT13" s="16"/>
      <c r="BU13" s="16">
        <v>4.1516602873724301E-2</v>
      </c>
      <c r="BV13" s="16">
        <v>4.7867136893563998E-2</v>
      </c>
      <c r="BW13" s="16"/>
      <c r="BX13" s="16">
        <v>5.2967413776943098E-2</v>
      </c>
      <c r="BY13" s="16">
        <v>3.6715251638133398E-2</v>
      </c>
      <c r="BZ13" s="16"/>
      <c r="CA13" s="16">
        <v>3.7413685610015297E-2</v>
      </c>
      <c r="CB13" s="16">
        <v>4.79207724644376E-2</v>
      </c>
    </row>
    <row r="14" spans="2:80" x14ac:dyDescent="0.35">
      <c r="B14" s="17" t="s">
        <v>177</v>
      </c>
      <c r="C14" s="16">
        <v>7.4039737246314394E-2</v>
      </c>
      <c r="D14" s="16">
        <v>7.2766840314821599E-2</v>
      </c>
      <c r="E14" s="16">
        <v>7.5277585375285297E-2</v>
      </c>
      <c r="F14" s="16"/>
      <c r="G14" s="16">
        <v>0.11175465918565899</v>
      </c>
      <c r="H14" s="16">
        <v>8.1457693728927902E-2</v>
      </c>
      <c r="I14" s="16">
        <v>5.3813143473391299E-2</v>
      </c>
      <c r="J14" s="16"/>
      <c r="K14" s="16">
        <v>5.6478611439932998E-2</v>
      </c>
      <c r="L14" s="16">
        <v>7.9970172918692004E-2</v>
      </c>
      <c r="M14" s="16">
        <v>8.1734774864595197E-2</v>
      </c>
      <c r="N14" s="16">
        <v>9.1495827280205E-2</v>
      </c>
      <c r="O14" s="16"/>
      <c r="P14" s="16">
        <v>5.5628256400457397E-2</v>
      </c>
      <c r="Q14" s="16">
        <v>9.0314004359599895E-2</v>
      </c>
      <c r="R14" s="16">
        <v>9.1523328902753401E-2</v>
      </c>
      <c r="S14" s="16">
        <v>9.6650870835104097E-2</v>
      </c>
      <c r="T14" s="16">
        <v>8.5454819383445096E-2</v>
      </c>
      <c r="U14" s="16">
        <v>7.2989586536415005E-2</v>
      </c>
      <c r="V14" s="16">
        <v>7.2608228298373004E-2</v>
      </c>
      <c r="W14" s="16">
        <v>4.1082370807688597E-2</v>
      </c>
      <c r="X14" s="16">
        <v>6.5186283607070697E-2</v>
      </c>
      <c r="Y14" s="16">
        <v>5.3089725620362002E-2</v>
      </c>
      <c r="Z14" s="16">
        <v>5.87384689480022E-2</v>
      </c>
      <c r="AA14" s="16">
        <v>0.12041914570734</v>
      </c>
      <c r="AB14" s="16"/>
      <c r="AC14" s="16">
        <v>9.9280100132118396E-2</v>
      </c>
      <c r="AD14" s="16">
        <v>5.3821692134135998E-2</v>
      </c>
      <c r="AE14" s="16">
        <v>4.8084733236605899E-2</v>
      </c>
      <c r="AF14" s="16">
        <v>9.3780406768173397E-2</v>
      </c>
      <c r="AG14" s="16"/>
      <c r="AH14" s="16">
        <v>6.9614172655401596E-2</v>
      </c>
      <c r="AI14" s="16">
        <v>8.2880879570753796E-2</v>
      </c>
      <c r="AJ14" s="16">
        <v>5.1478371595366897E-2</v>
      </c>
      <c r="AK14" s="16">
        <v>0.13447141828386899</v>
      </c>
      <c r="AL14" s="16"/>
      <c r="AM14" s="16">
        <v>6.1886259172803201E-2</v>
      </c>
      <c r="AN14" s="16">
        <v>7.8090445280491194E-2</v>
      </c>
      <c r="AO14" s="16">
        <v>0.13874260503476701</v>
      </c>
      <c r="AP14" s="16"/>
      <c r="AQ14" s="16">
        <v>6.5285614881946993E-2</v>
      </c>
      <c r="AR14" s="16">
        <v>8.6356651359217704E-2</v>
      </c>
      <c r="AS14" s="16">
        <v>6.4276020904488099E-2</v>
      </c>
      <c r="AT14" s="16">
        <v>5.1118828630422303E-2</v>
      </c>
      <c r="AU14" s="16">
        <v>0.12962497011194399</v>
      </c>
      <c r="AV14" s="16"/>
      <c r="AW14" s="16">
        <v>6.8907891373628294E-2</v>
      </c>
      <c r="AX14" s="16">
        <v>4.7650316927430401E-2</v>
      </c>
      <c r="AY14" s="16">
        <v>4.7650316927430401E-2</v>
      </c>
      <c r="AZ14" s="16">
        <v>9.1262861840622697E-2</v>
      </c>
      <c r="BA14" s="16">
        <v>9.0192333290106397E-2</v>
      </c>
      <c r="BB14" s="16">
        <v>9.9778613929804694E-2</v>
      </c>
      <c r="BC14" s="16">
        <v>7.0919614915087401E-2</v>
      </c>
      <c r="BD14" s="16">
        <v>0.160716451954353</v>
      </c>
      <c r="BE14" s="16">
        <v>0.167509304357016</v>
      </c>
      <c r="BF14" s="16"/>
      <c r="BG14" s="16">
        <v>5.3012263022926602E-2</v>
      </c>
      <c r="BH14" s="16">
        <v>0.114670287058452</v>
      </c>
      <c r="BI14" s="16">
        <v>0.17616153854279601</v>
      </c>
      <c r="BJ14" s="16">
        <v>7.8070130255995407E-2</v>
      </c>
      <c r="BK14" s="16">
        <v>9.8683164430264106E-2</v>
      </c>
      <c r="BL14" s="16">
        <v>0</v>
      </c>
      <c r="BM14" s="16"/>
      <c r="BN14" s="16">
        <v>7.6640285050878096E-2</v>
      </c>
      <c r="BO14" s="16">
        <v>6.2526467321773804E-2</v>
      </c>
      <c r="BP14" s="16">
        <v>0.110859028533541</v>
      </c>
      <c r="BQ14" s="16">
        <v>7.0331699166759604E-2</v>
      </c>
      <c r="BR14" s="16">
        <v>9.5426766821430406E-2</v>
      </c>
      <c r="BS14" s="16">
        <v>4.7211720579852103E-2</v>
      </c>
      <c r="BT14" s="16"/>
      <c r="BU14" s="16">
        <v>6.5965734371181098E-2</v>
      </c>
      <c r="BV14" s="16">
        <v>9.2330568032252106E-2</v>
      </c>
      <c r="BW14" s="16"/>
      <c r="BX14" s="16">
        <v>5.7857528530156403E-2</v>
      </c>
      <c r="BY14" s="16">
        <v>8.5523789284725593E-2</v>
      </c>
      <c r="BZ14" s="16"/>
      <c r="CA14" s="16">
        <v>7.3054581495984205E-2</v>
      </c>
      <c r="CB14" s="16">
        <v>7.5111740932047505E-2</v>
      </c>
    </row>
    <row r="15" spans="2:80" x14ac:dyDescent="0.35">
      <c r="B15" s="17" t="s">
        <v>338</v>
      </c>
      <c r="C15" s="19">
        <v>0.54010284236525696</v>
      </c>
      <c r="D15" s="19">
        <v>0.49539424135982202</v>
      </c>
      <c r="E15" s="19">
        <v>0.58358040660023303</v>
      </c>
      <c r="F15" s="19"/>
      <c r="G15" s="19">
        <v>0.47118400837172297</v>
      </c>
      <c r="H15" s="19">
        <v>0.54142213622680102</v>
      </c>
      <c r="I15" s="19">
        <v>0.567099515607011</v>
      </c>
      <c r="J15" s="19"/>
      <c r="K15" s="19">
        <v>0.50091118053926198</v>
      </c>
      <c r="L15" s="19">
        <v>0.57392402159398803</v>
      </c>
      <c r="M15" s="19">
        <v>0.55915130518939704</v>
      </c>
      <c r="N15" s="19">
        <v>0.55576769646105995</v>
      </c>
      <c r="O15" s="19"/>
      <c r="P15" s="19">
        <v>0.57815934884453501</v>
      </c>
      <c r="Q15" s="19">
        <v>0.49805869157301202</v>
      </c>
      <c r="R15" s="19">
        <v>0.52753330248239105</v>
      </c>
      <c r="S15" s="19">
        <v>0.59967621210363797</v>
      </c>
      <c r="T15" s="19">
        <v>0.57842743303564303</v>
      </c>
      <c r="U15" s="19">
        <v>0.53827788874780202</v>
      </c>
      <c r="V15" s="19">
        <v>0.55228555429115</v>
      </c>
      <c r="W15" s="19">
        <v>0.44383734214991799</v>
      </c>
      <c r="X15" s="19">
        <v>0.50369628149369705</v>
      </c>
      <c r="Y15" s="19">
        <v>0.59940043963271905</v>
      </c>
      <c r="Z15" s="19">
        <v>0.55438277750715403</v>
      </c>
      <c r="AA15" s="19">
        <v>0.34069275392117898</v>
      </c>
      <c r="AB15" s="19"/>
      <c r="AC15" s="19">
        <v>0.59243910809967704</v>
      </c>
      <c r="AD15" s="19">
        <v>0.55066464861473696</v>
      </c>
      <c r="AE15" s="19">
        <v>0.59794680513917497</v>
      </c>
      <c r="AF15" s="19">
        <v>0.40755833794604401</v>
      </c>
      <c r="AG15" s="19"/>
      <c r="AH15" s="19">
        <v>0.57291420071729504</v>
      </c>
      <c r="AI15" s="19">
        <v>0.50878372172554598</v>
      </c>
      <c r="AJ15" s="19">
        <v>0.459993645907955</v>
      </c>
      <c r="AK15" s="19">
        <v>0.45536099337646302</v>
      </c>
      <c r="AL15" s="19"/>
      <c r="AM15" s="19">
        <v>0.58040715050696901</v>
      </c>
      <c r="AN15" s="19">
        <v>0.49418457903570601</v>
      </c>
      <c r="AO15" s="19">
        <v>0.54813198505196403</v>
      </c>
      <c r="AP15" s="19"/>
      <c r="AQ15" s="19">
        <v>0.55841004678559303</v>
      </c>
      <c r="AR15" s="19">
        <v>0.49477090204204099</v>
      </c>
      <c r="AS15" s="19">
        <v>0.50735221667883301</v>
      </c>
      <c r="AT15" s="19">
        <v>0.68409239332535099</v>
      </c>
      <c r="AU15" s="19">
        <v>0.50754366840030396</v>
      </c>
      <c r="AV15" s="19"/>
      <c r="AW15" s="19">
        <v>0.59588427752997897</v>
      </c>
      <c r="AX15" s="19">
        <v>0.57695307816018104</v>
      </c>
      <c r="AY15" s="19">
        <v>0.57695307816018104</v>
      </c>
      <c r="AZ15" s="19">
        <v>0.43957717516123102</v>
      </c>
      <c r="BA15" s="19">
        <v>0.47207918130027199</v>
      </c>
      <c r="BB15" s="19">
        <v>0.42277970392063002</v>
      </c>
      <c r="BC15" s="19">
        <v>0.44668861774789198</v>
      </c>
      <c r="BD15" s="19">
        <v>0.59620600882129404</v>
      </c>
      <c r="BE15" s="19">
        <v>0.74292009205106802</v>
      </c>
      <c r="BF15" s="19"/>
      <c r="BG15" s="19">
        <v>0.55932742904816402</v>
      </c>
      <c r="BH15" s="19">
        <v>0.47810414871624501</v>
      </c>
      <c r="BI15" s="19">
        <v>0.49401186014658199</v>
      </c>
      <c r="BJ15" s="19">
        <v>0.60520101410278504</v>
      </c>
      <c r="BK15" s="19">
        <v>0.48379612302734698</v>
      </c>
      <c r="BL15" s="19">
        <v>0.578840675093381</v>
      </c>
      <c r="BM15" s="19"/>
      <c r="BN15" s="19">
        <v>0.49965721097232901</v>
      </c>
      <c r="BO15" s="19">
        <v>0.55614864544613796</v>
      </c>
      <c r="BP15" s="19">
        <v>0.48941625214121598</v>
      </c>
      <c r="BQ15" s="19">
        <v>0.54114806097896595</v>
      </c>
      <c r="BR15" s="19">
        <v>0.55868606793248499</v>
      </c>
      <c r="BS15" s="19">
        <v>0.54198894885360505</v>
      </c>
      <c r="BT15" s="19"/>
      <c r="BU15" s="19">
        <v>0.550611250369754</v>
      </c>
      <c r="BV15" s="19">
        <v>0.516297114820645</v>
      </c>
      <c r="BW15" s="19"/>
      <c r="BX15" s="19">
        <v>0.56654400736399702</v>
      </c>
      <c r="BY15" s="19">
        <v>0.52133830162005301</v>
      </c>
      <c r="BZ15" s="19"/>
      <c r="CA15" s="19">
        <v>0.57500248427453704</v>
      </c>
      <c r="CB15" s="19">
        <v>0.50708062817730604</v>
      </c>
    </row>
    <row r="16" spans="2:80" x14ac:dyDescent="0.35">
      <c r="B16" s="17" t="s">
        <v>339</v>
      </c>
      <c r="C16" s="19">
        <v>0.14604250408523101</v>
      </c>
      <c r="D16" s="19">
        <v>0.176455044115574</v>
      </c>
      <c r="E16" s="19">
        <v>0.11646736344155</v>
      </c>
      <c r="F16" s="19"/>
      <c r="G16" s="19">
        <v>0.15506900515415001</v>
      </c>
      <c r="H16" s="19">
        <v>0.16810734735545599</v>
      </c>
      <c r="I16" s="19">
        <v>0.12760944255194601</v>
      </c>
      <c r="J16" s="19"/>
      <c r="K16" s="19">
        <v>0.18513603898286399</v>
      </c>
      <c r="L16" s="19">
        <v>0.120177415278724</v>
      </c>
      <c r="M16" s="19">
        <v>0.125579561177531</v>
      </c>
      <c r="N16" s="19">
        <v>0.120949068791705</v>
      </c>
      <c r="O16" s="19"/>
      <c r="P16" s="19">
        <v>0.134860511123261</v>
      </c>
      <c r="Q16" s="19">
        <v>0.167509357331</v>
      </c>
      <c r="R16" s="19">
        <v>0.13199420754708099</v>
      </c>
      <c r="S16" s="19">
        <v>8.0740093382968905E-2</v>
      </c>
      <c r="T16" s="19">
        <v>0.111599902823873</v>
      </c>
      <c r="U16" s="19">
        <v>8.83936064609009E-2</v>
      </c>
      <c r="V16" s="19">
        <v>0.12761093148133901</v>
      </c>
      <c r="W16" s="19">
        <v>0.28686103333670399</v>
      </c>
      <c r="X16" s="19">
        <v>0.17362373625122701</v>
      </c>
      <c r="Y16" s="19">
        <v>0.18889335248299</v>
      </c>
      <c r="Z16" s="19">
        <v>0.13267915811988601</v>
      </c>
      <c r="AA16" s="19">
        <v>0.247250984444297</v>
      </c>
      <c r="AB16" s="19"/>
      <c r="AC16" s="19">
        <v>8.2138459440747699E-2</v>
      </c>
      <c r="AD16" s="19">
        <v>0.128542943548901</v>
      </c>
      <c r="AE16" s="19">
        <v>0.20647329368775499</v>
      </c>
      <c r="AF16" s="19">
        <v>0.22580151923441599</v>
      </c>
      <c r="AG16" s="19"/>
      <c r="AH16" s="19">
        <v>0.124716717771992</v>
      </c>
      <c r="AI16" s="19">
        <v>0.152899921802612</v>
      </c>
      <c r="AJ16" s="19">
        <v>0.25918129318094402</v>
      </c>
      <c r="AK16" s="19">
        <v>8.4943506492799303E-2</v>
      </c>
      <c r="AL16" s="19"/>
      <c r="AM16" s="19">
        <v>0.14277166567041499</v>
      </c>
      <c r="AN16" s="19">
        <v>0.156104631312938</v>
      </c>
      <c r="AO16" s="19">
        <v>0.10698835049430901</v>
      </c>
      <c r="AP16" s="19"/>
      <c r="AQ16" s="19">
        <v>0.139107781958756</v>
      </c>
      <c r="AR16" s="19">
        <v>0.15318681555566599</v>
      </c>
      <c r="AS16" s="19">
        <v>0.173084237393938</v>
      </c>
      <c r="AT16" s="19">
        <v>0.12943367450193199</v>
      </c>
      <c r="AU16" s="19">
        <v>0.15537357473720301</v>
      </c>
      <c r="AV16" s="19"/>
      <c r="AW16" s="19">
        <v>8.0954016248247995E-2</v>
      </c>
      <c r="AX16" s="19">
        <v>0.13011487142093101</v>
      </c>
      <c r="AY16" s="19">
        <v>0.13011487142093101</v>
      </c>
      <c r="AZ16" s="19">
        <v>0.20533680915736799</v>
      </c>
      <c r="BA16" s="19">
        <v>0.145068591431148</v>
      </c>
      <c r="BB16" s="19">
        <v>0.15380724913506599</v>
      </c>
      <c r="BC16" s="19">
        <v>0.38838821728697398</v>
      </c>
      <c r="BD16" s="19">
        <v>9.2285164462060795E-2</v>
      </c>
      <c r="BE16" s="19">
        <v>8.9570603591916598E-2</v>
      </c>
      <c r="BF16" s="19"/>
      <c r="BG16" s="19">
        <v>0.15147582384687999</v>
      </c>
      <c r="BH16" s="19">
        <v>0.174500457138419</v>
      </c>
      <c r="BI16" s="19">
        <v>0.109305971077715</v>
      </c>
      <c r="BJ16" s="19">
        <v>7.8276928762322895E-2</v>
      </c>
      <c r="BK16" s="19">
        <v>0.115233601024864</v>
      </c>
      <c r="BL16" s="19">
        <v>9.0867015966164699E-2</v>
      </c>
      <c r="BM16" s="19"/>
      <c r="BN16" s="19">
        <v>0.14371737032468401</v>
      </c>
      <c r="BO16" s="19">
        <v>0.16221105947921399</v>
      </c>
      <c r="BP16" s="19">
        <v>0.104741971602804</v>
      </c>
      <c r="BQ16" s="19">
        <v>0.152160265111242</v>
      </c>
      <c r="BR16" s="19">
        <v>0.10149955527285</v>
      </c>
      <c r="BS16" s="19">
        <v>0.207028101395106</v>
      </c>
      <c r="BT16" s="19"/>
      <c r="BU16" s="19">
        <v>0.14395634326607801</v>
      </c>
      <c r="BV16" s="19">
        <v>0.150768488844649</v>
      </c>
      <c r="BW16" s="19"/>
      <c r="BX16" s="19">
        <v>0.13345508411218701</v>
      </c>
      <c r="BY16" s="19">
        <v>0.154975437069554</v>
      </c>
      <c r="BZ16" s="19"/>
      <c r="CA16" s="19">
        <v>0.10502490412170799</v>
      </c>
      <c r="CB16" s="19">
        <v>0.182316228553627</v>
      </c>
    </row>
    <row r="17" spans="2:80" x14ac:dyDescent="0.35">
      <c r="B17" s="17" t="s">
        <v>110</v>
      </c>
      <c r="C17" s="20">
        <v>0.39406033828002601</v>
      </c>
      <c r="D17" s="20">
        <v>0.31893919724424802</v>
      </c>
      <c r="E17" s="20">
        <v>0.46711304315868302</v>
      </c>
      <c r="F17" s="20"/>
      <c r="G17" s="20">
        <v>0.31611500321757302</v>
      </c>
      <c r="H17" s="20">
        <v>0.37331478887134401</v>
      </c>
      <c r="I17" s="20">
        <v>0.43949007305506599</v>
      </c>
      <c r="J17" s="20"/>
      <c r="K17" s="20">
        <v>0.31577514155639802</v>
      </c>
      <c r="L17" s="20">
        <v>0.45374660631526298</v>
      </c>
      <c r="M17" s="20">
        <v>0.43357174401186599</v>
      </c>
      <c r="N17" s="20">
        <v>0.43481862766935497</v>
      </c>
      <c r="O17" s="20"/>
      <c r="P17" s="20">
        <v>0.44329883772127399</v>
      </c>
      <c r="Q17" s="20">
        <v>0.33054933424201099</v>
      </c>
      <c r="R17" s="20">
        <v>0.39553909493530998</v>
      </c>
      <c r="S17" s="20">
        <v>0.51893611872067003</v>
      </c>
      <c r="T17" s="20">
        <v>0.46682753021176998</v>
      </c>
      <c r="U17" s="20">
        <v>0.44988428228690103</v>
      </c>
      <c r="V17" s="20">
        <v>0.424674622809811</v>
      </c>
      <c r="W17" s="20">
        <v>0.156976308813214</v>
      </c>
      <c r="X17" s="20">
        <v>0.33007254524246998</v>
      </c>
      <c r="Y17" s="20">
        <v>0.410507087149729</v>
      </c>
      <c r="Z17" s="20">
        <v>0.42170361938726802</v>
      </c>
      <c r="AA17" s="20">
        <v>9.3441769476882694E-2</v>
      </c>
      <c r="AB17" s="20"/>
      <c r="AC17" s="20">
        <v>0.51030064865892899</v>
      </c>
      <c r="AD17" s="20">
        <v>0.42212170506583602</v>
      </c>
      <c r="AE17" s="20">
        <v>0.39147351145142001</v>
      </c>
      <c r="AF17" s="20">
        <v>0.18175681871162699</v>
      </c>
      <c r="AG17" s="20"/>
      <c r="AH17" s="20">
        <v>0.44819748294530298</v>
      </c>
      <c r="AI17" s="20">
        <v>0.35588379992293501</v>
      </c>
      <c r="AJ17" s="20">
        <v>0.20081235272701101</v>
      </c>
      <c r="AK17" s="20">
        <v>0.37041748688366399</v>
      </c>
      <c r="AL17" s="20"/>
      <c r="AM17" s="20">
        <v>0.43763548483655301</v>
      </c>
      <c r="AN17" s="20">
        <v>0.338079947722768</v>
      </c>
      <c r="AO17" s="20">
        <v>0.44114363455765598</v>
      </c>
      <c r="AP17" s="20"/>
      <c r="AQ17" s="20">
        <v>0.41930226482683702</v>
      </c>
      <c r="AR17" s="20">
        <v>0.341584086486375</v>
      </c>
      <c r="AS17" s="20">
        <v>0.33426797928489499</v>
      </c>
      <c r="AT17" s="20">
        <v>0.55465871882341899</v>
      </c>
      <c r="AU17" s="20">
        <v>0.35217009366310098</v>
      </c>
      <c r="AV17" s="20"/>
      <c r="AW17" s="20">
        <v>0.51493026128173103</v>
      </c>
      <c r="AX17" s="20">
        <v>0.44683820673925001</v>
      </c>
      <c r="AY17" s="20">
        <v>0.44683820673925001</v>
      </c>
      <c r="AZ17" s="20">
        <v>0.234240366003863</v>
      </c>
      <c r="BA17" s="20">
        <v>0.32701058986912301</v>
      </c>
      <c r="BB17" s="20">
        <v>0.26897245478556397</v>
      </c>
      <c r="BC17" s="20">
        <v>5.8300400460918299E-2</v>
      </c>
      <c r="BD17" s="20">
        <v>0.50392084435923301</v>
      </c>
      <c r="BE17" s="20">
        <v>0.65334948845915097</v>
      </c>
      <c r="BF17" s="20"/>
      <c r="BG17" s="20">
        <v>0.407851605201284</v>
      </c>
      <c r="BH17" s="20">
        <v>0.30360369157782602</v>
      </c>
      <c r="BI17" s="20">
        <v>0.38470588906886699</v>
      </c>
      <c r="BJ17" s="20">
        <v>0.52692408534046198</v>
      </c>
      <c r="BK17" s="20">
        <v>0.36856252200248402</v>
      </c>
      <c r="BL17" s="20">
        <v>0.48797365912721702</v>
      </c>
      <c r="BM17" s="20"/>
      <c r="BN17" s="20">
        <v>0.355939840647645</v>
      </c>
      <c r="BO17" s="20">
        <v>0.39393758596692402</v>
      </c>
      <c r="BP17" s="20">
        <v>0.38467428053841202</v>
      </c>
      <c r="BQ17" s="20">
        <v>0.38898779586772397</v>
      </c>
      <c r="BR17" s="20">
        <v>0.457186512659635</v>
      </c>
      <c r="BS17" s="20">
        <v>0.33496084745849902</v>
      </c>
      <c r="BT17" s="20"/>
      <c r="BU17" s="20">
        <v>0.40665490710367602</v>
      </c>
      <c r="BV17" s="20">
        <v>0.365528625975996</v>
      </c>
      <c r="BW17" s="20"/>
      <c r="BX17" s="20">
        <v>0.43308892325180998</v>
      </c>
      <c r="BY17" s="20">
        <v>0.36636286455049899</v>
      </c>
      <c r="BZ17" s="20"/>
      <c r="CA17" s="20">
        <v>0.46997758015282898</v>
      </c>
      <c r="CB17" s="20">
        <v>0.32476439962367898</v>
      </c>
    </row>
    <row r="18" spans="2:80" x14ac:dyDescent="0.35">
      <c r="B18" s="15"/>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CB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476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333</v>
      </c>
      <c r="C9" s="16">
        <v>0.57194704647808503</v>
      </c>
      <c r="D9" s="16">
        <v>0.55179264343491796</v>
      </c>
      <c r="E9" s="16">
        <v>0.59154650459623004</v>
      </c>
      <c r="F9" s="16"/>
      <c r="G9" s="16">
        <v>0.55192320991584098</v>
      </c>
      <c r="H9" s="16">
        <v>0.568744594649498</v>
      </c>
      <c r="I9" s="16">
        <v>0.58219286247967705</v>
      </c>
      <c r="J9" s="16"/>
      <c r="K9" s="16">
        <v>0.54275722174777896</v>
      </c>
      <c r="L9" s="16">
        <v>0.60855918734421299</v>
      </c>
      <c r="M9" s="16">
        <v>0.55510969206289096</v>
      </c>
      <c r="N9" s="16">
        <v>0.58015407094538896</v>
      </c>
      <c r="O9" s="16"/>
      <c r="P9" s="16">
        <v>0.58400777929675696</v>
      </c>
      <c r="Q9" s="16">
        <v>0.62999834052570902</v>
      </c>
      <c r="R9" s="16">
        <v>0.54238901525885896</v>
      </c>
      <c r="S9" s="16">
        <v>0.56586414070945301</v>
      </c>
      <c r="T9" s="16">
        <v>0.67727234483103804</v>
      </c>
      <c r="U9" s="16">
        <v>0.50415257813976899</v>
      </c>
      <c r="V9" s="16">
        <v>0.55233925342759105</v>
      </c>
      <c r="W9" s="16">
        <v>0.54232770661376095</v>
      </c>
      <c r="X9" s="16">
        <v>0.50899099738290399</v>
      </c>
      <c r="Y9" s="16">
        <v>0.58177372657117199</v>
      </c>
      <c r="Z9" s="16">
        <v>0.51032077965963996</v>
      </c>
      <c r="AA9" s="16">
        <v>0.71655775208962402</v>
      </c>
      <c r="AB9" s="16"/>
      <c r="AC9" s="16">
        <v>0.60014571585264898</v>
      </c>
      <c r="AD9" s="16">
        <v>0.57557577564859497</v>
      </c>
      <c r="AE9" s="16">
        <v>0.56342767795923798</v>
      </c>
      <c r="AF9" s="16">
        <v>0.56776335922802901</v>
      </c>
      <c r="AG9" s="16"/>
      <c r="AH9" s="16">
        <v>0.58809112981376999</v>
      </c>
      <c r="AI9" s="16">
        <v>0.51298789712507897</v>
      </c>
      <c r="AJ9" s="16">
        <v>0.59477776269563598</v>
      </c>
      <c r="AK9" s="16">
        <v>0.46979719569231898</v>
      </c>
      <c r="AL9" s="16"/>
      <c r="AM9" s="16">
        <v>0.57889564253012304</v>
      </c>
      <c r="AN9" s="16">
        <v>0.57585280453852306</v>
      </c>
      <c r="AO9" s="16">
        <v>0.54110043469083702</v>
      </c>
      <c r="AP9" s="16"/>
      <c r="AQ9" s="16">
        <v>0.54347527369054605</v>
      </c>
      <c r="AR9" s="16">
        <v>0.60143464519773504</v>
      </c>
      <c r="AS9" s="16">
        <v>0.61794158364429996</v>
      </c>
      <c r="AT9" s="16">
        <v>0.56864604330553303</v>
      </c>
      <c r="AU9" s="16">
        <v>0.55900388890332098</v>
      </c>
      <c r="AV9" s="16"/>
      <c r="AW9" s="16">
        <v>0.66406224383830303</v>
      </c>
      <c r="AX9" s="16">
        <v>0.59987854981281197</v>
      </c>
      <c r="AY9" s="16">
        <v>0.59987854981281197</v>
      </c>
      <c r="AZ9" s="16">
        <v>0.52495107595516999</v>
      </c>
      <c r="BA9" s="16">
        <v>0.56204580636787904</v>
      </c>
      <c r="BB9" s="16">
        <v>0.41803730982408599</v>
      </c>
      <c r="BC9" s="16">
        <v>0.484586295429833</v>
      </c>
      <c r="BD9" s="16">
        <v>0.72113656381565805</v>
      </c>
      <c r="BE9" s="16">
        <v>0.563650029073689</v>
      </c>
      <c r="BF9" s="16"/>
      <c r="BG9" s="16">
        <v>0.55977881655315997</v>
      </c>
      <c r="BH9" s="16">
        <v>0.58762586387409199</v>
      </c>
      <c r="BI9" s="16">
        <v>0.67329704710254001</v>
      </c>
      <c r="BJ9" s="16">
        <v>0.65578240281384503</v>
      </c>
      <c r="BK9" s="16">
        <v>0.49149813326651698</v>
      </c>
      <c r="BL9" s="16">
        <v>0.73121766863067905</v>
      </c>
      <c r="BM9" s="16"/>
      <c r="BN9" s="16">
        <v>0.55941206304827595</v>
      </c>
      <c r="BO9" s="16">
        <v>0.60746200251573901</v>
      </c>
      <c r="BP9" s="16">
        <v>0.61838267251159695</v>
      </c>
      <c r="BQ9" s="16">
        <v>0.55118382027672097</v>
      </c>
      <c r="BR9" s="16">
        <v>0.52052208130687405</v>
      </c>
      <c r="BS9" s="16">
        <v>0.50169373379814397</v>
      </c>
      <c r="BT9" s="16"/>
      <c r="BU9" s="16">
        <v>0.57641701219213504</v>
      </c>
      <c r="BV9" s="16">
        <v>0.56182079463509405</v>
      </c>
      <c r="BW9" s="16"/>
      <c r="BX9" s="16">
        <v>0.58843918499744396</v>
      </c>
      <c r="BY9" s="16">
        <v>0.56024304609698194</v>
      </c>
      <c r="BZ9" s="16"/>
      <c r="CA9" s="16">
        <v>0.61932124138090805</v>
      </c>
      <c r="CB9" s="16">
        <v>0.529486567073018</v>
      </c>
    </row>
    <row r="10" spans="2:80" x14ac:dyDescent="0.35">
      <c r="B10" s="17" t="s">
        <v>334</v>
      </c>
      <c r="C10" s="16">
        <v>0.294027932163343</v>
      </c>
      <c r="D10" s="16">
        <v>0.30438672350690799</v>
      </c>
      <c r="E10" s="16">
        <v>0.283954366766345</v>
      </c>
      <c r="F10" s="16"/>
      <c r="G10" s="16">
        <v>0.31325154208614903</v>
      </c>
      <c r="H10" s="16">
        <v>0.27157142549307001</v>
      </c>
      <c r="I10" s="16">
        <v>0.30129504985570799</v>
      </c>
      <c r="J10" s="16"/>
      <c r="K10" s="16">
        <v>0.32494379967359599</v>
      </c>
      <c r="L10" s="16">
        <v>0.26112646380523902</v>
      </c>
      <c r="M10" s="16">
        <v>0.30842401253982898</v>
      </c>
      <c r="N10" s="16">
        <v>0.28166176587998298</v>
      </c>
      <c r="O10" s="16"/>
      <c r="P10" s="16">
        <v>0.32541006753045498</v>
      </c>
      <c r="Q10" s="16">
        <v>0.245805427626378</v>
      </c>
      <c r="R10" s="16">
        <v>0.245395876240384</v>
      </c>
      <c r="S10" s="16">
        <v>0.305259672060813</v>
      </c>
      <c r="T10" s="16">
        <v>0.218892995566773</v>
      </c>
      <c r="U10" s="16">
        <v>0.36189097693927502</v>
      </c>
      <c r="V10" s="16">
        <v>0.28367853908686802</v>
      </c>
      <c r="W10" s="16">
        <v>0.27454916145641101</v>
      </c>
      <c r="X10" s="16">
        <v>0.36684533893501398</v>
      </c>
      <c r="Y10" s="16">
        <v>0.25644337365782299</v>
      </c>
      <c r="Z10" s="16">
        <v>0.412063964218642</v>
      </c>
      <c r="AA10" s="16">
        <v>0.12362046869441699</v>
      </c>
      <c r="AB10" s="16"/>
      <c r="AC10" s="16">
        <v>0.28149742646016501</v>
      </c>
      <c r="AD10" s="16">
        <v>0.27802274838171998</v>
      </c>
      <c r="AE10" s="16">
        <v>0.33661374662843702</v>
      </c>
      <c r="AF10" s="16">
        <v>0.29117100343615698</v>
      </c>
      <c r="AG10" s="16"/>
      <c r="AH10" s="16">
        <v>0.30101420176540999</v>
      </c>
      <c r="AI10" s="16">
        <v>0.30441847155185098</v>
      </c>
      <c r="AJ10" s="16">
        <v>0.25903498814109099</v>
      </c>
      <c r="AK10" s="16">
        <v>0.35121236695008401</v>
      </c>
      <c r="AL10" s="16"/>
      <c r="AM10" s="16">
        <v>0.29068537289590202</v>
      </c>
      <c r="AN10" s="16">
        <v>0.297037239671051</v>
      </c>
      <c r="AO10" s="16">
        <v>0.26444914703262101</v>
      </c>
      <c r="AP10" s="16"/>
      <c r="AQ10" s="16">
        <v>0.31213824626213699</v>
      </c>
      <c r="AR10" s="16">
        <v>0.28939565081747698</v>
      </c>
      <c r="AS10" s="16">
        <v>0.24172620497732</v>
      </c>
      <c r="AT10" s="16">
        <v>0.296218194861053</v>
      </c>
      <c r="AU10" s="16">
        <v>0.27023108081563402</v>
      </c>
      <c r="AV10" s="16"/>
      <c r="AW10" s="16">
        <v>0.221819520028185</v>
      </c>
      <c r="AX10" s="16">
        <v>0.31845905775364097</v>
      </c>
      <c r="AY10" s="16">
        <v>0.31845905775364097</v>
      </c>
      <c r="AZ10" s="16">
        <v>0.29220663982612499</v>
      </c>
      <c r="BA10" s="16">
        <v>0.299099627456546</v>
      </c>
      <c r="BB10" s="16">
        <v>0.31105518774678198</v>
      </c>
      <c r="BC10" s="16">
        <v>0.32917673856824398</v>
      </c>
      <c r="BD10" s="16">
        <v>0.219738458666668</v>
      </c>
      <c r="BE10" s="16">
        <v>0.25531419223804502</v>
      </c>
      <c r="BF10" s="16"/>
      <c r="BG10" s="16">
        <v>0.31663587323131098</v>
      </c>
      <c r="BH10" s="16">
        <v>0.25177946579365201</v>
      </c>
      <c r="BI10" s="16">
        <v>0.189296186192939</v>
      </c>
      <c r="BJ10" s="16">
        <v>0.23180358237601401</v>
      </c>
      <c r="BK10" s="16">
        <v>0.33832378218922998</v>
      </c>
      <c r="BL10" s="16">
        <v>0.17458599055739699</v>
      </c>
      <c r="BM10" s="16"/>
      <c r="BN10" s="16">
        <v>0.276311805116775</v>
      </c>
      <c r="BO10" s="16">
        <v>0.261440106836411</v>
      </c>
      <c r="BP10" s="16">
        <v>0.25030766318842501</v>
      </c>
      <c r="BQ10" s="16">
        <v>0.31890545101555801</v>
      </c>
      <c r="BR10" s="16">
        <v>0.35062848347862802</v>
      </c>
      <c r="BS10" s="16">
        <v>0.379195737413279</v>
      </c>
      <c r="BT10" s="16"/>
      <c r="BU10" s="16">
        <v>0.29709900371523801</v>
      </c>
      <c r="BV10" s="16">
        <v>0.28707073249968801</v>
      </c>
      <c r="BW10" s="16"/>
      <c r="BX10" s="16">
        <v>0.284914412661812</v>
      </c>
      <c r="BY10" s="16">
        <v>0.30049553705241799</v>
      </c>
      <c r="BZ10" s="16"/>
      <c r="CA10" s="16">
        <v>0.27010746285885701</v>
      </c>
      <c r="CB10" s="16">
        <v>0.31252268705564901</v>
      </c>
    </row>
    <row r="11" spans="2:80" x14ac:dyDescent="0.35">
      <c r="B11" s="17" t="s">
        <v>335</v>
      </c>
      <c r="C11" s="16">
        <v>9.27984607782667E-2</v>
      </c>
      <c r="D11" s="16">
        <v>9.9164682051601102E-2</v>
      </c>
      <c r="E11" s="16">
        <v>8.6607531334694704E-2</v>
      </c>
      <c r="F11" s="16"/>
      <c r="G11" s="16">
        <v>7.8249712411814901E-2</v>
      </c>
      <c r="H11" s="16">
        <v>0.107681796732119</v>
      </c>
      <c r="I11" s="16">
        <v>8.8713518368477601E-2</v>
      </c>
      <c r="J11" s="16"/>
      <c r="K11" s="16">
        <v>9.0245505839892104E-2</v>
      </c>
      <c r="L11" s="16">
        <v>8.5331527073523497E-2</v>
      </c>
      <c r="M11" s="16">
        <v>0.116798648048715</v>
      </c>
      <c r="N11" s="16">
        <v>9.3165681268892506E-2</v>
      </c>
      <c r="O11" s="16"/>
      <c r="P11" s="16">
        <v>4.5896379694025803E-2</v>
      </c>
      <c r="Q11" s="16">
        <v>9.0463498574304593E-2</v>
      </c>
      <c r="R11" s="16">
        <v>0.15531050215873801</v>
      </c>
      <c r="S11" s="16">
        <v>9.9795927696463102E-2</v>
      </c>
      <c r="T11" s="16">
        <v>7.4751412348303001E-2</v>
      </c>
      <c r="U11" s="16">
        <v>9.8111209284499998E-2</v>
      </c>
      <c r="V11" s="16">
        <v>0.116771207430865</v>
      </c>
      <c r="W11" s="16">
        <v>0.142129827109545</v>
      </c>
      <c r="X11" s="16">
        <v>7.3678412505425006E-2</v>
      </c>
      <c r="Y11" s="16">
        <v>0.10859328596392399</v>
      </c>
      <c r="Z11" s="16">
        <v>7.7615256121718004E-2</v>
      </c>
      <c r="AA11" s="16">
        <v>7.9910889607979804E-2</v>
      </c>
      <c r="AB11" s="16"/>
      <c r="AC11" s="16">
        <v>7.7302826292252103E-2</v>
      </c>
      <c r="AD11" s="16">
        <v>0.107164654346025</v>
      </c>
      <c r="AE11" s="16">
        <v>7.5910335163039494E-2</v>
      </c>
      <c r="AF11" s="16">
        <v>9.3310757731345798E-2</v>
      </c>
      <c r="AG11" s="16"/>
      <c r="AH11" s="16">
        <v>7.8919285260424799E-2</v>
      </c>
      <c r="AI11" s="16">
        <v>0.119693097986197</v>
      </c>
      <c r="AJ11" s="16">
        <v>0.12151058645186</v>
      </c>
      <c r="AK11" s="16">
        <v>8.4760576208095004E-2</v>
      </c>
      <c r="AL11" s="16"/>
      <c r="AM11" s="16">
        <v>9.3460661865522904E-2</v>
      </c>
      <c r="AN11" s="16">
        <v>9.4184474376183602E-2</v>
      </c>
      <c r="AO11" s="16">
        <v>7.5596741611416801E-2</v>
      </c>
      <c r="AP11" s="16"/>
      <c r="AQ11" s="16">
        <v>0.101086576723542</v>
      </c>
      <c r="AR11" s="16">
        <v>7.45595382047404E-2</v>
      </c>
      <c r="AS11" s="16">
        <v>0.12884313274192299</v>
      </c>
      <c r="AT11" s="16">
        <v>4.4389023067071001E-2</v>
      </c>
      <c r="AU11" s="16">
        <v>8.9809827267146106E-2</v>
      </c>
      <c r="AV11" s="16"/>
      <c r="AW11" s="16">
        <v>7.23096350235235E-2</v>
      </c>
      <c r="AX11" s="16">
        <v>7.0769614938591102E-2</v>
      </c>
      <c r="AY11" s="16">
        <v>7.0769614938591102E-2</v>
      </c>
      <c r="AZ11" s="16">
        <v>0.12411061496992799</v>
      </c>
      <c r="BA11" s="16">
        <v>9.9328560201095997E-2</v>
      </c>
      <c r="BB11" s="16">
        <v>0.171284065152364</v>
      </c>
      <c r="BC11" s="16">
        <v>5.1482217450196301E-2</v>
      </c>
      <c r="BD11" s="16">
        <v>0</v>
      </c>
      <c r="BE11" s="16">
        <v>8.8183350191927898E-2</v>
      </c>
      <c r="BF11" s="16"/>
      <c r="BG11" s="16">
        <v>9.7896478164802E-2</v>
      </c>
      <c r="BH11" s="16">
        <v>8.91824532881903E-2</v>
      </c>
      <c r="BI11" s="16">
        <v>5.6455343243774297E-2</v>
      </c>
      <c r="BJ11" s="16">
        <v>7.1780268239040004E-2</v>
      </c>
      <c r="BK11" s="16">
        <v>0.118820261496829</v>
      </c>
      <c r="BL11" s="16">
        <v>0</v>
      </c>
      <c r="BM11" s="16"/>
      <c r="BN11" s="16">
        <v>9.6003362951489105E-2</v>
      </c>
      <c r="BO11" s="16">
        <v>9.34135751023209E-2</v>
      </c>
      <c r="BP11" s="16">
        <v>9.64911630194384E-2</v>
      </c>
      <c r="BQ11" s="16">
        <v>8.7546342136575403E-2</v>
      </c>
      <c r="BR11" s="16">
        <v>9.7459177260705895E-2</v>
      </c>
      <c r="BS11" s="16">
        <v>8.6641274375724706E-2</v>
      </c>
      <c r="BT11" s="16"/>
      <c r="BU11" s="16">
        <v>8.3273356483714894E-2</v>
      </c>
      <c r="BV11" s="16">
        <v>0.114376613965038</v>
      </c>
      <c r="BW11" s="16"/>
      <c r="BX11" s="16">
        <v>8.7524793531857298E-2</v>
      </c>
      <c r="BY11" s="16">
        <v>9.6541032027552307E-2</v>
      </c>
      <c r="BZ11" s="16"/>
      <c r="CA11" s="16">
        <v>8.3759210869557996E-2</v>
      </c>
      <c r="CB11" s="16">
        <v>0.10375053772692799</v>
      </c>
    </row>
    <row r="12" spans="2:80" x14ac:dyDescent="0.35">
      <c r="B12" s="17" t="s">
        <v>336</v>
      </c>
      <c r="C12" s="16">
        <v>1.4291097554309001E-2</v>
      </c>
      <c r="D12" s="16">
        <v>1.3329415908946899E-2</v>
      </c>
      <c r="E12" s="16">
        <v>1.5226299608713301E-2</v>
      </c>
      <c r="F12" s="16"/>
      <c r="G12" s="16">
        <v>2.13576308338259E-2</v>
      </c>
      <c r="H12" s="16">
        <v>1.4737392188744199E-2</v>
      </c>
      <c r="I12" s="16">
        <v>1.11334187983136E-2</v>
      </c>
      <c r="J12" s="16"/>
      <c r="K12" s="16">
        <v>1.1883234805679601E-2</v>
      </c>
      <c r="L12" s="16">
        <v>2.8135994901431101E-2</v>
      </c>
      <c r="M12" s="16">
        <v>6.9535227708352101E-3</v>
      </c>
      <c r="N12" s="16">
        <v>4.6628841987335998E-3</v>
      </c>
      <c r="O12" s="16"/>
      <c r="P12" s="16">
        <v>3.5908044247714203E-2</v>
      </c>
      <c r="Q12" s="16">
        <v>6.6642747165459697E-3</v>
      </c>
      <c r="R12" s="16">
        <v>1.1171892103999799E-2</v>
      </c>
      <c r="S12" s="16">
        <v>9.1194670413610908E-3</v>
      </c>
      <c r="T12" s="16">
        <v>1.38512557044359E-2</v>
      </c>
      <c r="U12" s="16">
        <v>0</v>
      </c>
      <c r="V12" s="16">
        <v>1.14619466482815E-2</v>
      </c>
      <c r="W12" s="16">
        <v>0</v>
      </c>
      <c r="X12" s="16">
        <v>1.6878153163281302E-2</v>
      </c>
      <c r="Y12" s="16">
        <v>3.2502674445193301E-2</v>
      </c>
      <c r="Z12" s="16">
        <v>0</v>
      </c>
      <c r="AA12" s="16">
        <v>0</v>
      </c>
      <c r="AB12" s="16"/>
      <c r="AC12" s="16">
        <v>2.0118803837246499E-2</v>
      </c>
      <c r="AD12" s="16">
        <v>7.3301539349876696E-3</v>
      </c>
      <c r="AE12" s="16">
        <v>6.1634309274737897E-3</v>
      </c>
      <c r="AF12" s="16">
        <v>2.3905675663655802E-2</v>
      </c>
      <c r="AG12" s="16"/>
      <c r="AH12" s="16">
        <v>8.7530258966289198E-3</v>
      </c>
      <c r="AI12" s="16">
        <v>3.6324872380280801E-2</v>
      </c>
      <c r="AJ12" s="16">
        <v>0</v>
      </c>
      <c r="AK12" s="16">
        <v>0</v>
      </c>
      <c r="AL12" s="16"/>
      <c r="AM12" s="16">
        <v>9.9719886848053906E-3</v>
      </c>
      <c r="AN12" s="16">
        <v>1.7250677385122599E-2</v>
      </c>
      <c r="AO12" s="16">
        <v>3.2021580949511297E-2</v>
      </c>
      <c r="AP12" s="16"/>
      <c r="AQ12" s="16">
        <v>1.6805617496418498E-2</v>
      </c>
      <c r="AR12" s="16">
        <v>4.2510162838374204E-3</v>
      </c>
      <c r="AS12" s="16">
        <v>1.14890786364565E-2</v>
      </c>
      <c r="AT12" s="16">
        <v>4.83753501713916E-2</v>
      </c>
      <c r="AU12" s="16">
        <v>2.6371777954853799E-2</v>
      </c>
      <c r="AV12" s="16"/>
      <c r="AW12" s="16">
        <v>1.34297265340986E-2</v>
      </c>
      <c r="AX12" s="16">
        <v>3.71636917569343E-3</v>
      </c>
      <c r="AY12" s="16">
        <v>3.71636917569343E-3</v>
      </c>
      <c r="AZ12" s="16">
        <v>2.3910289817793098E-2</v>
      </c>
      <c r="BA12" s="16">
        <v>6.4936564441816303E-3</v>
      </c>
      <c r="BB12" s="16">
        <v>0</v>
      </c>
      <c r="BC12" s="16">
        <v>0.134754748551727</v>
      </c>
      <c r="BD12" s="16">
        <v>0</v>
      </c>
      <c r="BE12" s="16">
        <v>0</v>
      </c>
      <c r="BF12" s="16"/>
      <c r="BG12" s="16">
        <v>9.4436670666222192E-3</v>
      </c>
      <c r="BH12" s="16">
        <v>2.5315792375348398E-2</v>
      </c>
      <c r="BI12" s="16">
        <v>2.4584469803493401E-2</v>
      </c>
      <c r="BJ12" s="16">
        <v>0</v>
      </c>
      <c r="BK12" s="16">
        <v>2.54971325150074E-2</v>
      </c>
      <c r="BL12" s="16">
        <v>0</v>
      </c>
      <c r="BM12" s="16"/>
      <c r="BN12" s="16">
        <v>3.5955077536523501E-2</v>
      </c>
      <c r="BO12" s="16">
        <v>1.6021674148261202E-2</v>
      </c>
      <c r="BP12" s="16">
        <v>0</v>
      </c>
      <c r="BQ12" s="16">
        <v>1.2533455643951899E-2</v>
      </c>
      <c r="BR12" s="16">
        <v>6.9220928636002099E-3</v>
      </c>
      <c r="BS12" s="16">
        <v>0</v>
      </c>
      <c r="BT12" s="16"/>
      <c r="BU12" s="16">
        <v>1.48449352324093E-2</v>
      </c>
      <c r="BV12" s="16">
        <v>1.30364347297255E-2</v>
      </c>
      <c r="BW12" s="16"/>
      <c r="BX12" s="16">
        <v>1.2262364625867E-2</v>
      </c>
      <c r="BY12" s="16">
        <v>1.57308314578152E-2</v>
      </c>
      <c r="BZ12" s="16"/>
      <c r="CA12" s="16">
        <v>1.50327438452264E-2</v>
      </c>
      <c r="CB12" s="16">
        <v>1.21282836692252E-2</v>
      </c>
    </row>
    <row r="13" spans="2:80" x14ac:dyDescent="0.35">
      <c r="B13" s="17" t="s">
        <v>337</v>
      </c>
      <c r="C13" s="16">
        <v>9.1841857490178504E-3</v>
      </c>
      <c r="D13" s="16">
        <v>1.0995438521850601E-2</v>
      </c>
      <c r="E13" s="16">
        <v>7.4228052314964403E-3</v>
      </c>
      <c r="F13" s="16"/>
      <c r="G13" s="16">
        <v>5.3658017893658001E-3</v>
      </c>
      <c r="H13" s="16">
        <v>1.6364922513290601E-2</v>
      </c>
      <c r="I13" s="16">
        <v>5.9184259900302303E-3</v>
      </c>
      <c r="J13" s="16"/>
      <c r="K13" s="16">
        <v>7.6958636884028996E-3</v>
      </c>
      <c r="L13" s="16">
        <v>6.61900276101322E-3</v>
      </c>
      <c r="M13" s="16">
        <v>1.2714124577729601E-2</v>
      </c>
      <c r="N13" s="16">
        <v>8.9523906252946695E-3</v>
      </c>
      <c r="O13" s="16"/>
      <c r="P13" s="16">
        <v>0</v>
      </c>
      <c r="Q13" s="16">
        <v>1.4005503600865299E-2</v>
      </c>
      <c r="R13" s="16">
        <v>2.3505590715021299E-2</v>
      </c>
      <c r="S13" s="16">
        <v>1.0462797381056601E-2</v>
      </c>
      <c r="T13" s="16">
        <v>0</v>
      </c>
      <c r="U13" s="16">
        <v>1.1567339305768001E-2</v>
      </c>
      <c r="V13" s="16">
        <v>2.2646254407690799E-2</v>
      </c>
      <c r="W13" s="16">
        <v>2.0483572912720498E-2</v>
      </c>
      <c r="X13" s="16">
        <v>8.0005027436903207E-3</v>
      </c>
      <c r="Y13" s="16">
        <v>0</v>
      </c>
      <c r="Z13" s="16">
        <v>0</v>
      </c>
      <c r="AA13" s="16">
        <v>0</v>
      </c>
      <c r="AB13" s="16"/>
      <c r="AC13" s="16">
        <v>3.8717178793636199E-3</v>
      </c>
      <c r="AD13" s="16">
        <v>1.01626185420613E-2</v>
      </c>
      <c r="AE13" s="16">
        <v>6.2266418276383101E-3</v>
      </c>
      <c r="AF13" s="16">
        <v>1.1223095852363E-2</v>
      </c>
      <c r="AG13" s="16"/>
      <c r="AH13" s="16">
        <v>9.6289389201431805E-3</v>
      </c>
      <c r="AI13" s="16">
        <v>7.1776191896787203E-3</v>
      </c>
      <c r="AJ13" s="16">
        <v>7.7581568319672004E-3</v>
      </c>
      <c r="AK13" s="16">
        <v>0</v>
      </c>
      <c r="AL13" s="16"/>
      <c r="AM13" s="16">
        <v>8.9145307056551406E-3</v>
      </c>
      <c r="AN13" s="16">
        <v>4.4009788737749897E-3</v>
      </c>
      <c r="AO13" s="16">
        <v>2.9537390063384999E-2</v>
      </c>
      <c r="AP13" s="16"/>
      <c r="AQ13" s="16">
        <v>5.7459830099456299E-3</v>
      </c>
      <c r="AR13" s="16">
        <v>1.6729170151292098E-2</v>
      </c>
      <c r="AS13" s="16">
        <v>0</v>
      </c>
      <c r="AT13" s="16">
        <v>0</v>
      </c>
      <c r="AU13" s="16">
        <v>2.33367392772664E-2</v>
      </c>
      <c r="AV13" s="16"/>
      <c r="AW13" s="16">
        <v>0</v>
      </c>
      <c r="AX13" s="16">
        <v>7.1764083192624598E-3</v>
      </c>
      <c r="AY13" s="16">
        <v>7.1764083192624598E-3</v>
      </c>
      <c r="AZ13" s="16">
        <v>1.18811784475953E-2</v>
      </c>
      <c r="BA13" s="16">
        <v>6.6262404612719298E-3</v>
      </c>
      <c r="BB13" s="16">
        <v>0</v>
      </c>
      <c r="BC13" s="16">
        <v>0</v>
      </c>
      <c r="BD13" s="16">
        <v>2.71168973310787E-2</v>
      </c>
      <c r="BE13" s="16">
        <v>0</v>
      </c>
      <c r="BF13" s="16"/>
      <c r="BG13" s="16">
        <v>8.5176952921969303E-3</v>
      </c>
      <c r="BH13" s="16">
        <v>5.8715772540564497E-3</v>
      </c>
      <c r="BI13" s="16">
        <v>1.78741594080855E-2</v>
      </c>
      <c r="BJ13" s="16">
        <v>0</v>
      </c>
      <c r="BK13" s="16">
        <v>1.42472063434312E-2</v>
      </c>
      <c r="BL13" s="16">
        <v>0</v>
      </c>
      <c r="BM13" s="16"/>
      <c r="BN13" s="16">
        <v>7.8972334200763401E-3</v>
      </c>
      <c r="BO13" s="16">
        <v>4.8292872851239399E-3</v>
      </c>
      <c r="BP13" s="16">
        <v>1.07825564063468E-2</v>
      </c>
      <c r="BQ13" s="16">
        <v>1.7117149975026801E-2</v>
      </c>
      <c r="BR13" s="16">
        <v>5.5759894652499297E-3</v>
      </c>
      <c r="BS13" s="16">
        <v>1.71005758206139E-2</v>
      </c>
      <c r="BT13" s="16"/>
      <c r="BU13" s="16">
        <v>8.1696249161526003E-3</v>
      </c>
      <c r="BV13" s="16">
        <v>1.1482569933785901E-2</v>
      </c>
      <c r="BW13" s="16"/>
      <c r="BX13" s="16">
        <v>9.00000710098579E-3</v>
      </c>
      <c r="BY13" s="16">
        <v>9.3148920830828999E-3</v>
      </c>
      <c r="BZ13" s="16"/>
      <c r="CA13" s="16">
        <v>1.8278526200351101E-3</v>
      </c>
      <c r="CB13" s="16">
        <v>1.6454048485091601E-2</v>
      </c>
    </row>
    <row r="14" spans="2:80" x14ac:dyDescent="0.35">
      <c r="B14" s="17" t="s">
        <v>177</v>
      </c>
      <c r="C14" s="16">
        <v>1.7751277276978401E-2</v>
      </c>
      <c r="D14" s="16">
        <v>2.0331096575775798E-2</v>
      </c>
      <c r="E14" s="16">
        <v>1.5242492462520499E-2</v>
      </c>
      <c r="F14" s="16"/>
      <c r="G14" s="16">
        <v>2.98521029630027E-2</v>
      </c>
      <c r="H14" s="16">
        <v>2.0899868423278799E-2</v>
      </c>
      <c r="I14" s="16">
        <v>1.07467245077934E-2</v>
      </c>
      <c r="J14" s="16"/>
      <c r="K14" s="16">
        <v>2.24743742446512E-2</v>
      </c>
      <c r="L14" s="16">
        <v>1.0227824114580101E-2</v>
      </c>
      <c r="M14" s="16">
        <v>0</v>
      </c>
      <c r="N14" s="16">
        <v>3.1403207081706699E-2</v>
      </c>
      <c r="O14" s="16"/>
      <c r="P14" s="16">
        <v>8.7777292310488308E-3</v>
      </c>
      <c r="Q14" s="16">
        <v>1.3062954956196899E-2</v>
      </c>
      <c r="R14" s="16">
        <v>2.2227123522998399E-2</v>
      </c>
      <c r="S14" s="16">
        <v>9.4979951108531101E-3</v>
      </c>
      <c r="T14" s="16">
        <v>1.52319915494506E-2</v>
      </c>
      <c r="U14" s="16">
        <v>2.4277896330688501E-2</v>
      </c>
      <c r="V14" s="16">
        <v>1.3102798998703201E-2</v>
      </c>
      <c r="W14" s="16">
        <v>2.0509731907562799E-2</v>
      </c>
      <c r="X14" s="16">
        <v>2.56065952696856E-2</v>
      </c>
      <c r="Y14" s="16">
        <v>2.06869393618879E-2</v>
      </c>
      <c r="Z14" s="16">
        <v>0</v>
      </c>
      <c r="AA14" s="16">
        <v>7.9910889607979804E-2</v>
      </c>
      <c r="AB14" s="16"/>
      <c r="AC14" s="16">
        <v>1.7063509678323301E-2</v>
      </c>
      <c r="AD14" s="16">
        <v>2.17440491466117E-2</v>
      </c>
      <c r="AE14" s="16">
        <v>1.1658167494173199E-2</v>
      </c>
      <c r="AF14" s="16">
        <v>1.26261080884492E-2</v>
      </c>
      <c r="AG14" s="16"/>
      <c r="AH14" s="16">
        <v>1.3593418343623201E-2</v>
      </c>
      <c r="AI14" s="16">
        <v>1.9398041766914401E-2</v>
      </c>
      <c r="AJ14" s="16">
        <v>1.6918505879446301E-2</v>
      </c>
      <c r="AK14" s="16">
        <v>9.4229861149502103E-2</v>
      </c>
      <c r="AL14" s="16"/>
      <c r="AM14" s="16">
        <v>1.8071803317991301E-2</v>
      </c>
      <c r="AN14" s="16">
        <v>1.12738251553449E-2</v>
      </c>
      <c r="AO14" s="16">
        <v>5.7294705652228398E-2</v>
      </c>
      <c r="AP14" s="16"/>
      <c r="AQ14" s="16">
        <v>2.0748302817411302E-2</v>
      </c>
      <c r="AR14" s="16">
        <v>1.36299793449176E-2</v>
      </c>
      <c r="AS14" s="16">
        <v>0</v>
      </c>
      <c r="AT14" s="16">
        <v>4.2371388594951397E-2</v>
      </c>
      <c r="AU14" s="16">
        <v>3.12466857817791E-2</v>
      </c>
      <c r="AV14" s="16"/>
      <c r="AW14" s="16">
        <v>2.8378874575890001E-2</v>
      </c>
      <c r="AX14" s="16">
        <v>0</v>
      </c>
      <c r="AY14" s="16">
        <v>0</v>
      </c>
      <c r="AZ14" s="16">
        <v>2.2940200983388701E-2</v>
      </c>
      <c r="BA14" s="16">
        <v>2.64061090690253E-2</v>
      </c>
      <c r="BB14" s="16">
        <v>9.9623437276768104E-2</v>
      </c>
      <c r="BC14" s="16">
        <v>0</v>
      </c>
      <c r="BD14" s="16">
        <v>3.20080801865954E-2</v>
      </c>
      <c r="BE14" s="16">
        <v>9.2852428496337694E-2</v>
      </c>
      <c r="BF14" s="16"/>
      <c r="BG14" s="16">
        <v>7.7274696919080402E-3</v>
      </c>
      <c r="BH14" s="16">
        <v>4.0224847414661001E-2</v>
      </c>
      <c r="BI14" s="16">
        <v>3.84927942491681E-2</v>
      </c>
      <c r="BJ14" s="16">
        <v>4.0633746571101102E-2</v>
      </c>
      <c r="BK14" s="16">
        <v>1.16134841889861E-2</v>
      </c>
      <c r="BL14" s="16">
        <v>9.4196340811923504E-2</v>
      </c>
      <c r="BM14" s="16"/>
      <c r="BN14" s="16">
        <v>2.4420457926859401E-2</v>
      </c>
      <c r="BO14" s="16">
        <v>1.68333541121434E-2</v>
      </c>
      <c r="BP14" s="16">
        <v>2.4035944874193499E-2</v>
      </c>
      <c r="BQ14" s="16">
        <v>1.2713780952167599E-2</v>
      </c>
      <c r="BR14" s="16">
        <v>1.8892175624941901E-2</v>
      </c>
      <c r="BS14" s="16">
        <v>1.53686785922382E-2</v>
      </c>
      <c r="BT14" s="16"/>
      <c r="BU14" s="16">
        <v>2.0196067460349298E-2</v>
      </c>
      <c r="BV14" s="16">
        <v>1.22128542366694E-2</v>
      </c>
      <c r="BW14" s="16"/>
      <c r="BX14" s="16">
        <v>1.7859237082033901E-2</v>
      </c>
      <c r="BY14" s="16">
        <v>1.7674661282149701E-2</v>
      </c>
      <c r="BZ14" s="16"/>
      <c r="CA14" s="16">
        <v>9.9514884254156694E-3</v>
      </c>
      <c r="CB14" s="16">
        <v>2.5657875990088501E-2</v>
      </c>
    </row>
    <row r="15" spans="2:80" x14ac:dyDescent="0.35">
      <c r="B15" s="17" t="s">
        <v>338</v>
      </c>
      <c r="C15" s="19">
        <v>0.86597497864142803</v>
      </c>
      <c r="D15" s="19">
        <v>0.85617936694182595</v>
      </c>
      <c r="E15" s="19">
        <v>0.87550087136257504</v>
      </c>
      <c r="F15" s="19"/>
      <c r="G15" s="19">
        <v>0.86517475200199101</v>
      </c>
      <c r="H15" s="19">
        <v>0.84031602014256801</v>
      </c>
      <c r="I15" s="19">
        <v>0.88348791233538504</v>
      </c>
      <c r="J15" s="19"/>
      <c r="K15" s="19">
        <v>0.86770102142137395</v>
      </c>
      <c r="L15" s="19">
        <v>0.86968565114945195</v>
      </c>
      <c r="M15" s="19">
        <v>0.86353370460272005</v>
      </c>
      <c r="N15" s="19">
        <v>0.86181583682537299</v>
      </c>
      <c r="O15" s="19"/>
      <c r="P15" s="19">
        <v>0.90941784682721105</v>
      </c>
      <c r="Q15" s="19">
        <v>0.87580376815208705</v>
      </c>
      <c r="R15" s="19">
        <v>0.78778489149924302</v>
      </c>
      <c r="S15" s="19">
        <v>0.87112381277026596</v>
      </c>
      <c r="T15" s="19">
        <v>0.89616534039781004</v>
      </c>
      <c r="U15" s="19">
        <v>0.86604355507904396</v>
      </c>
      <c r="V15" s="19">
        <v>0.83601779251445896</v>
      </c>
      <c r="W15" s="19">
        <v>0.81687686807017101</v>
      </c>
      <c r="X15" s="19">
        <v>0.87583633631791802</v>
      </c>
      <c r="Y15" s="19">
        <v>0.83821710022899398</v>
      </c>
      <c r="Z15" s="19">
        <v>0.92238474387828195</v>
      </c>
      <c r="AA15" s="19">
        <v>0.84017822078404003</v>
      </c>
      <c r="AB15" s="19"/>
      <c r="AC15" s="19">
        <v>0.88164314231281504</v>
      </c>
      <c r="AD15" s="19">
        <v>0.853598524030314</v>
      </c>
      <c r="AE15" s="19">
        <v>0.900041424587675</v>
      </c>
      <c r="AF15" s="19">
        <v>0.85893436266418599</v>
      </c>
      <c r="AG15" s="19"/>
      <c r="AH15" s="19">
        <v>0.88910533157918004</v>
      </c>
      <c r="AI15" s="19">
        <v>0.81740636867692995</v>
      </c>
      <c r="AJ15" s="19">
        <v>0.85381275083672603</v>
      </c>
      <c r="AK15" s="19">
        <v>0.82100956264240299</v>
      </c>
      <c r="AL15" s="19"/>
      <c r="AM15" s="19">
        <v>0.86958101542602495</v>
      </c>
      <c r="AN15" s="19">
        <v>0.87289004420957395</v>
      </c>
      <c r="AO15" s="19">
        <v>0.80554958172345803</v>
      </c>
      <c r="AP15" s="19"/>
      <c r="AQ15" s="19">
        <v>0.85561351995268298</v>
      </c>
      <c r="AR15" s="19">
        <v>0.89083029601521202</v>
      </c>
      <c r="AS15" s="19">
        <v>0.85966778862161997</v>
      </c>
      <c r="AT15" s="19">
        <v>0.86486423816658597</v>
      </c>
      <c r="AU15" s="19">
        <v>0.82923496971895505</v>
      </c>
      <c r="AV15" s="19"/>
      <c r="AW15" s="19">
        <v>0.88588176386648798</v>
      </c>
      <c r="AX15" s="19">
        <v>0.918337607566453</v>
      </c>
      <c r="AY15" s="19">
        <v>0.918337607566453</v>
      </c>
      <c r="AZ15" s="19">
        <v>0.81715771578129504</v>
      </c>
      <c r="BA15" s="19">
        <v>0.86114543382442499</v>
      </c>
      <c r="BB15" s="19">
        <v>0.72909249757086803</v>
      </c>
      <c r="BC15" s="19">
        <v>0.81376303399807703</v>
      </c>
      <c r="BD15" s="19">
        <v>0.94087502248232602</v>
      </c>
      <c r="BE15" s="19">
        <v>0.81896422131173396</v>
      </c>
      <c r="BF15" s="19"/>
      <c r="BG15" s="19">
        <v>0.87641468978447101</v>
      </c>
      <c r="BH15" s="19">
        <v>0.83940532966774395</v>
      </c>
      <c r="BI15" s="19">
        <v>0.86259323329547899</v>
      </c>
      <c r="BJ15" s="19">
        <v>0.88758598518985898</v>
      </c>
      <c r="BK15" s="19">
        <v>0.82982191545574702</v>
      </c>
      <c r="BL15" s="19">
        <v>0.90580365918807604</v>
      </c>
      <c r="BM15" s="19"/>
      <c r="BN15" s="19">
        <v>0.83572386816505195</v>
      </c>
      <c r="BO15" s="19">
        <v>0.86890210935215095</v>
      </c>
      <c r="BP15" s="19">
        <v>0.86869033570002097</v>
      </c>
      <c r="BQ15" s="19">
        <v>0.87008927129227798</v>
      </c>
      <c r="BR15" s="19">
        <v>0.87115056478550201</v>
      </c>
      <c r="BS15" s="19">
        <v>0.88088947121142303</v>
      </c>
      <c r="BT15" s="19"/>
      <c r="BU15" s="19">
        <v>0.87351601590737404</v>
      </c>
      <c r="BV15" s="19">
        <v>0.848891527134782</v>
      </c>
      <c r="BW15" s="19"/>
      <c r="BX15" s="19">
        <v>0.87335359765925602</v>
      </c>
      <c r="BY15" s="19">
        <v>0.86073858314939999</v>
      </c>
      <c r="BZ15" s="19"/>
      <c r="CA15" s="19">
        <v>0.88942870423976494</v>
      </c>
      <c r="CB15" s="19">
        <v>0.84200925412866701</v>
      </c>
    </row>
    <row r="16" spans="2:80" x14ac:dyDescent="0.35">
      <c r="B16" s="17" t="s">
        <v>339</v>
      </c>
      <c r="C16" s="19">
        <v>2.3475283303326901E-2</v>
      </c>
      <c r="D16" s="19">
        <v>2.4324854430797498E-2</v>
      </c>
      <c r="E16" s="19">
        <v>2.2649104840209801E-2</v>
      </c>
      <c r="F16" s="19"/>
      <c r="G16" s="19">
        <v>2.6723432623191701E-2</v>
      </c>
      <c r="H16" s="19">
        <v>3.1102314702034801E-2</v>
      </c>
      <c r="I16" s="19">
        <v>1.70518447883438E-2</v>
      </c>
      <c r="J16" s="19"/>
      <c r="K16" s="19">
        <v>1.95790984940825E-2</v>
      </c>
      <c r="L16" s="19">
        <v>3.4754997662444297E-2</v>
      </c>
      <c r="M16" s="19">
        <v>1.9667647348564798E-2</v>
      </c>
      <c r="N16" s="19">
        <v>1.3615274824028301E-2</v>
      </c>
      <c r="O16" s="19"/>
      <c r="P16" s="19">
        <v>3.5908044247714203E-2</v>
      </c>
      <c r="Q16" s="19">
        <v>2.0669778317411298E-2</v>
      </c>
      <c r="R16" s="19">
        <v>3.4677482819021103E-2</v>
      </c>
      <c r="S16" s="19">
        <v>1.95822644224177E-2</v>
      </c>
      <c r="T16" s="19">
        <v>1.38512557044359E-2</v>
      </c>
      <c r="U16" s="19">
        <v>1.1567339305768001E-2</v>
      </c>
      <c r="V16" s="19">
        <v>3.4108201055972197E-2</v>
      </c>
      <c r="W16" s="19">
        <v>2.0483572912720498E-2</v>
      </c>
      <c r="X16" s="19">
        <v>2.4878655906971699E-2</v>
      </c>
      <c r="Y16" s="19">
        <v>3.2502674445193301E-2</v>
      </c>
      <c r="Z16" s="19">
        <v>0</v>
      </c>
      <c r="AA16" s="19">
        <v>0</v>
      </c>
      <c r="AB16" s="19"/>
      <c r="AC16" s="19">
        <v>2.3990521716610098E-2</v>
      </c>
      <c r="AD16" s="19">
        <v>1.7492772477049001E-2</v>
      </c>
      <c r="AE16" s="19">
        <v>1.23900727551121E-2</v>
      </c>
      <c r="AF16" s="19">
        <v>3.51287715160188E-2</v>
      </c>
      <c r="AG16" s="19"/>
      <c r="AH16" s="19">
        <v>1.8381964816772099E-2</v>
      </c>
      <c r="AI16" s="19">
        <v>4.3502491569959501E-2</v>
      </c>
      <c r="AJ16" s="19">
        <v>7.7581568319672004E-3</v>
      </c>
      <c r="AK16" s="19">
        <v>0</v>
      </c>
      <c r="AL16" s="19"/>
      <c r="AM16" s="19">
        <v>1.8886519390460502E-2</v>
      </c>
      <c r="AN16" s="19">
        <v>2.16516562588976E-2</v>
      </c>
      <c r="AO16" s="19">
        <v>6.1558971012896299E-2</v>
      </c>
      <c r="AP16" s="19"/>
      <c r="AQ16" s="19">
        <v>2.2551600506364199E-2</v>
      </c>
      <c r="AR16" s="19">
        <v>2.09801864351295E-2</v>
      </c>
      <c r="AS16" s="19">
        <v>1.14890786364565E-2</v>
      </c>
      <c r="AT16" s="19">
        <v>4.83753501713916E-2</v>
      </c>
      <c r="AU16" s="19">
        <v>4.9708517232120199E-2</v>
      </c>
      <c r="AV16" s="19"/>
      <c r="AW16" s="19">
        <v>1.34297265340986E-2</v>
      </c>
      <c r="AX16" s="19">
        <v>1.08927774949559E-2</v>
      </c>
      <c r="AY16" s="19">
        <v>1.08927774949559E-2</v>
      </c>
      <c r="AZ16" s="19">
        <v>3.5791468265388399E-2</v>
      </c>
      <c r="BA16" s="19">
        <v>1.31198969054536E-2</v>
      </c>
      <c r="BB16" s="19">
        <v>0</v>
      </c>
      <c r="BC16" s="19">
        <v>0.134754748551727</v>
      </c>
      <c r="BD16" s="19">
        <v>2.71168973310787E-2</v>
      </c>
      <c r="BE16" s="19">
        <v>0</v>
      </c>
      <c r="BF16" s="19"/>
      <c r="BG16" s="19">
        <v>1.7961362358819101E-2</v>
      </c>
      <c r="BH16" s="19">
        <v>3.1187369629404799E-2</v>
      </c>
      <c r="BI16" s="19">
        <v>4.2458629211578898E-2</v>
      </c>
      <c r="BJ16" s="19">
        <v>0</v>
      </c>
      <c r="BK16" s="19">
        <v>3.9744338858438602E-2</v>
      </c>
      <c r="BL16" s="19">
        <v>0</v>
      </c>
      <c r="BM16" s="19"/>
      <c r="BN16" s="19">
        <v>4.3852310956599902E-2</v>
      </c>
      <c r="BO16" s="19">
        <v>2.08509614333851E-2</v>
      </c>
      <c r="BP16" s="19">
        <v>1.07825564063468E-2</v>
      </c>
      <c r="BQ16" s="19">
        <v>2.9650605618978799E-2</v>
      </c>
      <c r="BR16" s="19">
        <v>1.2498082328850101E-2</v>
      </c>
      <c r="BS16" s="19">
        <v>1.71005758206139E-2</v>
      </c>
      <c r="BT16" s="19"/>
      <c r="BU16" s="19">
        <v>2.3014560148561899E-2</v>
      </c>
      <c r="BV16" s="19">
        <v>2.45190046635115E-2</v>
      </c>
      <c r="BW16" s="19"/>
      <c r="BX16" s="19">
        <v>2.1262371726852799E-2</v>
      </c>
      <c r="BY16" s="19">
        <v>2.50457235408981E-2</v>
      </c>
      <c r="BZ16" s="19"/>
      <c r="CA16" s="19">
        <v>1.6860596465261501E-2</v>
      </c>
      <c r="CB16" s="19">
        <v>2.8582332154316801E-2</v>
      </c>
    </row>
    <row r="17" spans="2:80" x14ac:dyDescent="0.35">
      <c r="B17" s="17" t="s">
        <v>110</v>
      </c>
      <c r="C17" s="20">
        <v>0.84249969533810098</v>
      </c>
      <c r="D17" s="20">
        <v>0.83185451251102804</v>
      </c>
      <c r="E17" s="20">
        <v>0.85285176652236505</v>
      </c>
      <c r="F17" s="20"/>
      <c r="G17" s="20">
        <v>0.83845131937879902</v>
      </c>
      <c r="H17" s="20">
        <v>0.80921370544053295</v>
      </c>
      <c r="I17" s="20">
        <v>0.86643606754704094</v>
      </c>
      <c r="J17" s="20"/>
      <c r="K17" s="20">
        <v>0.84812192292729205</v>
      </c>
      <c r="L17" s="20">
        <v>0.83493065348700801</v>
      </c>
      <c r="M17" s="20">
        <v>0.84386605725415498</v>
      </c>
      <c r="N17" s="20">
        <v>0.84820056200134397</v>
      </c>
      <c r="O17" s="20"/>
      <c r="P17" s="20">
        <v>0.87350980257949695</v>
      </c>
      <c r="Q17" s="20">
        <v>0.85513398983467603</v>
      </c>
      <c r="R17" s="20">
        <v>0.75310740868022097</v>
      </c>
      <c r="S17" s="20">
        <v>0.85154154834784801</v>
      </c>
      <c r="T17" s="20">
        <v>0.88231408469337402</v>
      </c>
      <c r="U17" s="20">
        <v>0.85447621577327604</v>
      </c>
      <c r="V17" s="20">
        <v>0.80190959145848695</v>
      </c>
      <c r="W17" s="20">
        <v>0.79639329515745105</v>
      </c>
      <c r="X17" s="20">
        <v>0.85095768041094599</v>
      </c>
      <c r="Y17" s="20">
        <v>0.80571442578380104</v>
      </c>
      <c r="Z17" s="20">
        <v>0.92238474387828195</v>
      </c>
      <c r="AA17" s="20">
        <v>0.84017822078404003</v>
      </c>
      <c r="AB17" s="20"/>
      <c r="AC17" s="20">
        <v>0.85765262059620495</v>
      </c>
      <c r="AD17" s="20">
        <v>0.83610575155326505</v>
      </c>
      <c r="AE17" s="20">
        <v>0.88765135183256305</v>
      </c>
      <c r="AF17" s="20">
        <v>0.82380559114816698</v>
      </c>
      <c r="AG17" s="20"/>
      <c r="AH17" s="20">
        <v>0.87072336676240802</v>
      </c>
      <c r="AI17" s="20">
        <v>0.77390387710696995</v>
      </c>
      <c r="AJ17" s="20">
        <v>0.84605459400475902</v>
      </c>
      <c r="AK17" s="20">
        <v>0.82100956264240299</v>
      </c>
      <c r="AL17" s="20"/>
      <c r="AM17" s="20">
        <v>0.85069449603556502</v>
      </c>
      <c r="AN17" s="20">
        <v>0.85123838795067597</v>
      </c>
      <c r="AO17" s="20">
        <v>0.74399061071056205</v>
      </c>
      <c r="AP17" s="20"/>
      <c r="AQ17" s="20">
        <v>0.83306191944631902</v>
      </c>
      <c r="AR17" s="20">
        <v>0.86985010958008302</v>
      </c>
      <c r="AS17" s="20">
        <v>0.84817870998516398</v>
      </c>
      <c r="AT17" s="20">
        <v>0.81648888799519403</v>
      </c>
      <c r="AU17" s="20">
        <v>0.77952645248683405</v>
      </c>
      <c r="AV17" s="20"/>
      <c r="AW17" s="20">
        <v>0.87245203733238896</v>
      </c>
      <c r="AX17" s="20">
        <v>0.90744483007149701</v>
      </c>
      <c r="AY17" s="20">
        <v>0.90744483007149701</v>
      </c>
      <c r="AZ17" s="20">
        <v>0.781366247515907</v>
      </c>
      <c r="BA17" s="20">
        <v>0.84802553691897198</v>
      </c>
      <c r="BB17" s="20">
        <v>0.72909249757086803</v>
      </c>
      <c r="BC17" s="20">
        <v>0.67900828544634995</v>
      </c>
      <c r="BD17" s="20">
        <v>0.91375812515124699</v>
      </c>
      <c r="BE17" s="20">
        <v>0.81896422131173396</v>
      </c>
      <c r="BF17" s="20"/>
      <c r="BG17" s="20">
        <v>0.85845332742565195</v>
      </c>
      <c r="BH17" s="20">
        <v>0.80821796003833901</v>
      </c>
      <c r="BI17" s="20">
        <v>0.82013460408390004</v>
      </c>
      <c r="BJ17" s="20">
        <v>0.88758598518985898</v>
      </c>
      <c r="BK17" s="20">
        <v>0.79007757659730804</v>
      </c>
      <c r="BL17" s="20">
        <v>0.90580365918807604</v>
      </c>
      <c r="BM17" s="20"/>
      <c r="BN17" s="20">
        <v>0.79187155720845204</v>
      </c>
      <c r="BO17" s="20">
        <v>0.84805114791876601</v>
      </c>
      <c r="BP17" s="20">
        <v>0.85790777929367501</v>
      </c>
      <c r="BQ17" s="20">
        <v>0.84043866567329994</v>
      </c>
      <c r="BR17" s="20">
        <v>0.85865248245665204</v>
      </c>
      <c r="BS17" s="20">
        <v>0.86378889539080905</v>
      </c>
      <c r="BT17" s="20"/>
      <c r="BU17" s="20">
        <v>0.85050145575881198</v>
      </c>
      <c r="BV17" s="20">
        <v>0.82437252247127002</v>
      </c>
      <c r="BW17" s="20"/>
      <c r="BX17" s="20">
        <v>0.85209122593240305</v>
      </c>
      <c r="BY17" s="20">
        <v>0.83569285960850204</v>
      </c>
      <c r="BZ17" s="20"/>
      <c r="CA17" s="20">
        <v>0.872568107774503</v>
      </c>
      <c r="CB17" s="20">
        <v>0.81342692197434996</v>
      </c>
    </row>
    <row r="18" spans="2:80" x14ac:dyDescent="0.35">
      <c r="B18" s="15"/>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CB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477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333</v>
      </c>
      <c r="C9" s="16">
        <v>0.15081301329847799</v>
      </c>
      <c r="D9" s="16">
        <v>0.129574618446196</v>
      </c>
      <c r="E9" s="16">
        <v>0.171466615864247</v>
      </c>
      <c r="F9" s="16"/>
      <c r="G9" s="16">
        <v>0.16579215890532201</v>
      </c>
      <c r="H9" s="16">
        <v>0.16839683768261099</v>
      </c>
      <c r="I9" s="16">
        <v>0.13297374624510999</v>
      </c>
      <c r="J9" s="16"/>
      <c r="K9" s="16">
        <v>0.115478947661907</v>
      </c>
      <c r="L9" s="16">
        <v>0.14291418672459899</v>
      </c>
      <c r="M9" s="16">
        <v>0.164481882480462</v>
      </c>
      <c r="N9" s="16">
        <v>0.21355653683661199</v>
      </c>
      <c r="O9" s="16"/>
      <c r="P9" s="16">
        <v>0.18663599435508299</v>
      </c>
      <c r="Q9" s="16">
        <v>0.17067052938918401</v>
      </c>
      <c r="R9" s="16">
        <v>0.13094171186504699</v>
      </c>
      <c r="S9" s="16">
        <v>0.14397150942814599</v>
      </c>
      <c r="T9" s="16">
        <v>0.198348903254214</v>
      </c>
      <c r="U9" s="16">
        <v>0.135354961858003</v>
      </c>
      <c r="V9" s="16">
        <v>0.154685795092984</v>
      </c>
      <c r="W9" s="16">
        <v>6.1539784725566697E-2</v>
      </c>
      <c r="X9" s="16">
        <v>0.122855339711528</v>
      </c>
      <c r="Y9" s="16">
        <v>0.15798584920783401</v>
      </c>
      <c r="Z9" s="16">
        <v>0.15868512230189</v>
      </c>
      <c r="AA9" s="16">
        <v>8.27493047422522E-2</v>
      </c>
      <c r="AB9" s="16"/>
      <c r="AC9" s="16">
        <v>0.220130294750327</v>
      </c>
      <c r="AD9" s="16">
        <v>0.128534543530615</v>
      </c>
      <c r="AE9" s="16">
        <v>0.13034969155215601</v>
      </c>
      <c r="AF9" s="16">
        <v>0.14509615077916299</v>
      </c>
      <c r="AG9" s="16"/>
      <c r="AH9" s="16">
        <v>0.16887662473318801</v>
      </c>
      <c r="AI9" s="16">
        <v>0.12328492498459</v>
      </c>
      <c r="AJ9" s="16">
        <v>0.121661822203771</v>
      </c>
      <c r="AK9" s="16">
        <v>0.116843176561797</v>
      </c>
      <c r="AL9" s="16"/>
      <c r="AM9" s="16">
        <v>0.17126791339655001</v>
      </c>
      <c r="AN9" s="16">
        <v>0.126183640330498</v>
      </c>
      <c r="AO9" s="16">
        <v>0.156327849682905</v>
      </c>
      <c r="AP9" s="16"/>
      <c r="AQ9" s="16">
        <v>0.149510380953219</v>
      </c>
      <c r="AR9" s="16">
        <v>0.16792697967100001</v>
      </c>
      <c r="AS9" s="16">
        <v>0.102056991502064</v>
      </c>
      <c r="AT9" s="16">
        <v>0.153655693453988</v>
      </c>
      <c r="AU9" s="16">
        <v>0.196140755727438</v>
      </c>
      <c r="AV9" s="16"/>
      <c r="AW9" s="16">
        <v>0.189311198681024</v>
      </c>
      <c r="AX9" s="16">
        <v>9.3555927086563698E-2</v>
      </c>
      <c r="AY9" s="16">
        <v>9.3555927086563698E-2</v>
      </c>
      <c r="AZ9" s="16">
        <v>0.13142862199257699</v>
      </c>
      <c r="BA9" s="16">
        <v>0.16336338874966799</v>
      </c>
      <c r="BB9" s="16">
        <v>0.32346450992959003</v>
      </c>
      <c r="BC9" s="16">
        <v>0.26365912363934402</v>
      </c>
      <c r="BD9" s="16">
        <v>0.21613309482451701</v>
      </c>
      <c r="BE9" s="16">
        <v>0.56846640885613198</v>
      </c>
      <c r="BF9" s="16"/>
      <c r="BG9" s="16">
        <v>0.13037764034795801</v>
      </c>
      <c r="BH9" s="16">
        <v>0.136729615582</v>
      </c>
      <c r="BI9" s="16">
        <v>0.362612695685752</v>
      </c>
      <c r="BJ9" s="16">
        <v>0.23423157909058601</v>
      </c>
      <c r="BK9" s="16">
        <v>0.115057367483462</v>
      </c>
      <c r="BL9" s="16">
        <v>0.36857247160582002</v>
      </c>
      <c r="BM9" s="16"/>
      <c r="BN9" s="16">
        <v>0.17550358810864899</v>
      </c>
      <c r="BO9" s="16">
        <v>0.162422261328551</v>
      </c>
      <c r="BP9" s="16">
        <v>0.108441818341834</v>
      </c>
      <c r="BQ9" s="16">
        <v>0.139310030895755</v>
      </c>
      <c r="BR9" s="16">
        <v>0.119595715542317</v>
      </c>
      <c r="BS9" s="16">
        <v>0.212386478753324</v>
      </c>
      <c r="BT9" s="16"/>
      <c r="BU9" s="16">
        <v>0.15454770486921501</v>
      </c>
      <c r="BV9" s="16">
        <v>0.142352450103929</v>
      </c>
      <c r="BW9" s="16"/>
      <c r="BX9" s="16">
        <v>0.13610126477190301</v>
      </c>
      <c r="BY9" s="16">
        <v>0.161253521675218</v>
      </c>
      <c r="BZ9" s="16"/>
      <c r="CA9" s="16">
        <v>0.16678361177177201</v>
      </c>
      <c r="CB9" s="16">
        <v>0.13925966073906701</v>
      </c>
    </row>
    <row r="10" spans="2:80" x14ac:dyDescent="0.35">
      <c r="B10" s="17" t="s">
        <v>334</v>
      </c>
      <c r="C10" s="16">
        <v>0.39829682783387699</v>
      </c>
      <c r="D10" s="16">
        <v>0.42011089354973602</v>
      </c>
      <c r="E10" s="16">
        <v>0.37708340531430601</v>
      </c>
      <c r="F10" s="16"/>
      <c r="G10" s="16">
        <v>0.42756394223565097</v>
      </c>
      <c r="H10" s="16">
        <v>0.39406686626776799</v>
      </c>
      <c r="I10" s="16">
        <v>0.38929078137668299</v>
      </c>
      <c r="J10" s="16"/>
      <c r="K10" s="16">
        <v>0.42089163680290098</v>
      </c>
      <c r="L10" s="16">
        <v>0.409061086196294</v>
      </c>
      <c r="M10" s="16">
        <v>0.40551609992613502</v>
      </c>
      <c r="N10" s="16">
        <v>0.34293046542769101</v>
      </c>
      <c r="O10" s="16"/>
      <c r="P10" s="16">
        <v>0.50770722652786704</v>
      </c>
      <c r="Q10" s="16">
        <v>0.42438917703828599</v>
      </c>
      <c r="R10" s="16">
        <v>0.31069407000024302</v>
      </c>
      <c r="S10" s="16">
        <v>0.40753677293172402</v>
      </c>
      <c r="T10" s="16">
        <v>0.39733964344536299</v>
      </c>
      <c r="U10" s="16">
        <v>0.30820635965165</v>
      </c>
      <c r="V10" s="16">
        <v>0.34560608734911802</v>
      </c>
      <c r="W10" s="16">
        <v>0.43860971694984002</v>
      </c>
      <c r="X10" s="16">
        <v>0.34695630010651501</v>
      </c>
      <c r="Y10" s="16">
        <v>0.44497341395687301</v>
      </c>
      <c r="Z10" s="16">
        <v>0.404610745384336</v>
      </c>
      <c r="AA10" s="16">
        <v>0.37592200307949197</v>
      </c>
      <c r="AB10" s="16"/>
      <c r="AC10" s="16">
        <v>0.38388017188170598</v>
      </c>
      <c r="AD10" s="16">
        <v>0.41401595780213002</v>
      </c>
      <c r="AE10" s="16">
        <v>0.40522777246141001</v>
      </c>
      <c r="AF10" s="16">
        <v>0.38541781155479199</v>
      </c>
      <c r="AG10" s="16"/>
      <c r="AH10" s="16">
        <v>0.37760586437057703</v>
      </c>
      <c r="AI10" s="16">
        <v>0.41534921236758798</v>
      </c>
      <c r="AJ10" s="16">
        <v>0.53858920620667405</v>
      </c>
      <c r="AK10" s="16">
        <v>0.25673833030549897</v>
      </c>
      <c r="AL10" s="16"/>
      <c r="AM10" s="16">
        <v>0.39725019194937999</v>
      </c>
      <c r="AN10" s="16">
        <v>0.42291768483512199</v>
      </c>
      <c r="AO10" s="16">
        <v>0.27119462108152498</v>
      </c>
      <c r="AP10" s="16"/>
      <c r="AQ10" s="16">
        <v>0.37214192634712301</v>
      </c>
      <c r="AR10" s="16">
        <v>0.42505010624131601</v>
      </c>
      <c r="AS10" s="16">
        <v>0.46639183714127702</v>
      </c>
      <c r="AT10" s="16">
        <v>0.39952898716879198</v>
      </c>
      <c r="AU10" s="16">
        <v>0.32779099717328303</v>
      </c>
      <c r="AV10" s="16"/>
      <c r="AW10" s="16">
        <v>0.37188784698889399</v>
      </c>
      <c r="AX10" s="16">
        <v>0.38538756900861199</v>
      </c>
      <c r="AY10" s="16">
        <v>0.38538756900861199</v>
      </c>
      <c r="AZ10" s="16">
        <v>0.417008982153387</v>
      </c>
      <c r="BA10" s="16">
        <v>0.41386896108726201</v>
      </c>
      <c r="BB10" s="16">
        <v>0.52490636258893097</v>
      </c>
      <c r="BC10" s="16">
        <v>0.40115261761957099</v>
      </c>
      <c r="BD10" s="16">
        <v>0.335055239237316</v>
      </c>
      <c r="BE10" s="16">
        <v>0.26402428678685202</v>
      </c>
      <c r="BF10" s="16"/>
      <c r="BG10" s="16">
        <v>0.38302129665281898</v>
      </c>
      <c r="BH10" s="16">
        <v>0.45471754618017801</v>
      </c>
      <c r="BI10" s="16">
        <v>0.21383325544457499</v>
      </c>
      <c r="BJ10" s="16">
        <v>0.444861785705357</v>
      </c>
      <c r="BK10" s="16">
        <v>0.47551073469063498</v>
      </c>
      <c r="BL10" s="16">
        <v>0.435103071578056</v>
      </c>
      <c r="BM10" s="16"/>
      <c r="BN10" s="16">
        <v>0.455570924488995</v>
      </c>
      <c r="BO10" s="16">
        <v>0.37592338526480901</v>
      </c>
      <c r="BP10" s="16">
        <v>0.38987461973861598</v>
      </c>
      <c r="BQ10" s="16">
        <v>0.39112432808733999</v>
      </c>
      <c r="BR10" s="16">
        <v>0.402192498730642</v>
      </c>
      <c r="BS10" s="16">
        <v>0.41895432494609097</v>
      </c>
      <c r="BT10" s="16"/>
      <c r="BU10" s="16">
        <v>0.36855678787415203</v>
      </c>
      <c r="BV10" s="16">
        <v>0.46566985790124399</v>
      </c>
      <c r="BW10" s="16"/>
      <c r="BX10" s="16">
        <v>0.34592946081040099</v>
      </c>
      <c r="BY10" s="16">
        <v>0.43546045478745199</v>
      </c>
      <c r="BZ10" s="16"/>
      <c r="CA10" s="16">
        <v>0.414001630715987</v>
      </c>
      <c r="CB10" s="16">
        <v>0.386178719894822</v>
      </c>
    </row>
    <row r="11" spans="2:80" x14ac:dyDescent="0.35">
      <c r="B11" s="17" t="s">
        <v>335</v>
      </c>
      <c r="C11" s="16">
        <v>0.24460050842581499</v>
      </c>
      <c r="D11" s="16">
        <v>0.237279242842177</v>
      </c>
      <c r="E11" s="16">
        <v>0.25172018534559298</v>
      </c>
      <c r="F11" s="16"/>
      <c r="G11" s="16">
        <v>0.223424381225376</v>
      </c>
      <c r="H11" s="16">
        <v>0.22307194368407199</v>
      </c>
      <c r="I11" s="16">
        <v>0.26758933109362398</v>
      </c>
      <c r="J11" s="16"/>
      <c r="K11" s="16">
        <v>0.21591150809680901</v>
      </c>
      <c r="L11" s="16">
        <v>0.29065696571911098</v>
      </c>
      <c r="M11" s="16">
        <v>0.22948410811155701</v>
      </c>
      <c r="N11" s="16">
        <v>0.24386149155873801</v>
      </c>
      <c r="O11" s="16"/>
      <c r="P11" s="16">
        <v>0.18479782307397899</v>
      </c>
      <c r="Q11" s="16">
        <v>0.22218258947932601</v>
      </c>
      <c r="R11" s="16">
        <v>0.297064820511316</v>
      </c>
      <c r="S11" s="16">
        <v>0.20909462885872299</v>
      </c>
      <c r="T11" s="16">
        <v>0.221717389976821</v>
      </c>
      <c r="U11" s="16">
        <v>0.266437130573213</v>
      </c>
      <c r="V11" s="16">
        <v>0.295240459489784</v>
      </c>
      <c r="W11" s="16">
        <v>0.16606853930221799</v>
      </c>
      <c r="X11" s="16">
        <v>0.30083697042917601</v>
      </c>
      <c r="Y11" s="16">
        <v>0.257517233412832</v>
      </c>
      <c r="Z11" s="16">
        <v>0.22075404031842399</v>
      </c>
      <c r="AA11" s="16">
        <v>0.34065141594163401</v>
      </c>
      <c r="AB11" s="16"/>
      <c r="AC11" s="16">
        <v>0.211925385243183</v>
      </c>
      <c r="AD11" s="16">
        <v>0.26452559713873902</v>
      </c>
      <c r="AE11" s="16">
        <v>0.241040617100199</v>
      </c>
      <c r="AF11" s="16">
        <v>0.22045717664442899</v>
      </c>
      <c r="AG11" s="16"/>
      <c r="AH11" s="16">
        <v>0.26063869246676802</v>
      </c>
      <c r="AI11" s="16">
        <v>0.25284577454086099</v>
      </c>
      <c r="AJ11" s="16">
        <v>0.13242419653408899</v>
      </c>
      <c r="AK11" s="16">
        <v>0.24008840928201999</v>
      </c>
      <c r="AL11" s="16"/>
      <c r="AM11" s="16">
        <v>0.22407194836571301</v>
      </c>
      <c r="AN11" s="16">
        <v>0.24224916972362001</v>
      </c>
      <c r="AO11" s="16">
        <v>0.38039053414465301</v>
      </c>
      <c r="AP11" s="16"/>
      <c r="AQ11" s="16">
        <v>0.23792712746167899</v>
      </c>
      <c r="AR11" s="16">
        <v>0.239101652493833</v>
      </c>
      <c r="AS11" s="16">
        <v>0.215592284736353</v>
      </c>
      <c r="AT11" s="16">
        <v>0.29766457985544797</v>
      </c>
      <c r="AU11" s="16">
        <v>0.29731476062780499</v>
      </c>
      <c r="AV11" s="16"/>
      <c r="AW11" s="16">
        <v>0.29079760314726499</v>
      </c>
      <c r="AX11" s="16">
        <v>0.28677565781806702</v>
      </c>
      <c r="AY11" s="16">
        <v>0.28677565781806702</v>
      </c>
      <c r="AZ11" s="16">
        <v>0.25061618647992101</v>
      </c>
      <c r="BA11" s="16">
        <v>0.192266498532423</v>
      </c>
      <c r="BB11" s="16">
        <v>5.1181217664843397E-2</v>
      </c>
      <c r="BC11" s="16">
        <v>0.12934518359486999</v>
      </c>
      <c r="BD11" s="16">
        <v>0.26972994078914803</v>
      </c>
      <c r="BE11" s="16">
        <v>0</v>
      </c>
      <c r="BF11" s="16"/>
      <c r="BG11" s="16">
        <v>0.27243620441134198</v>
      </c>
      <c r="BH11" s="16">
        <v>0.20719343025388201</v>
      </c>
      <c r="BI11" s="16">
        <v>0.264432291833188</v>
      </c>
      <c r="BJ11" s="16">
        <v>0.207733892673541</v>
      </c>
      <c r="BK11" s="16">
        <v>0.14037651608016699</v>
      </c>
      <c r="BL11" s="16">
        <v>8.8137614255715702E-2</v>
      </c>
      <c r="BM11" s="16"/>
      <c r="BN11" s="16">
        <v>0.23892288863105399</v>
      </c>
      <c r="BO11" s="16">
        <v>0.23988827059225301</v>
      </c>
      <c r="BP11" s="16">
        <v>0.31079474447747202</v>
      </c>
      <c r="BQ11" s="16">
        <v>0.25919438322122701</v>
      </c>
      <c r="BR11" s="16">
        <v>0.21320477569445401</v>
      </c>
      <c r="BS11" s="16">
        <v>0.22114318544287601</v>
      </c>
      <c r="BT11" s="16"/>
      <c r="BU11" s="16">
        <v>0.26475195838951898</v>
      </c>
      <c r="BV11" s="16">
        <v>0.19894945193281099</v>
      </c>
      <c r="BW11" s="16"/>
      <c r="BX11" s="16">
        <v>0.29207903244231898</v>
      </c>
      <c r="BY11" s="16">
        <v>0.21090635393329199</v>
      </c>
      <c r="BZ11" s="16"/>
      <c r="CA11" s="16">
        <v>0.23512667195798201</v>
      </c>
      <c r="CB11" s="16">
        <v>0.25198266914776102</v>
      </c>
    </row>
    <row r="12" spans="2:80" x14ac:dyDescent="0.35">
      <c r="B12" s="17" t="s">
        <v>336</v>
      </c>
      <c r="C12" s="16">
        <v>7.7282864244212698E-2</v>
      </c>
      <c r="D12" s="16">
        <v>8.8659164116956499E-2</v>
      </c>
      <c r="E12" s="16">
        <v>6.6219807084060806E-2</v>
      </c>
      <c r="F12" s="16"/>
      <c r="G12" s="16">
        <v>6.4118011108917503E-2</v>
      </c>
      <c r="H12" s="16">
        <v>9.9668114954821502E-2</v>
      </c>
      <c r="I12" s="16">
        <v>6.7612467183848501E-2</v>
      </c>
      <c r="J12" s="16"/>
      <c r="K12" s="16">
        <v>8.4959270186470995E-2</v>
      </c>
      <c r="L12" s="16">
        <v>5.4931268491644897E-2</v>
      </c>
      <c r="M12" s="16">
        <v>0.104120199559198</v>
      </c>
      <c r="N12" s="16">
        <v>6.8836516105163198E-2</v>
      </c>
      <c r="O12" s="16"/>
      <c r="P12" s="16">
        <v>4.4557650404900499E-2</v>
      </c>
      <c r="Q12" s="16">
        <v>4.1129811623923103E-2</v>
      </c>
      <c r="R12" s="16">
        <v>7.0910131256006897E-2</v>
      </c>
      <c r="S12" s="16">
        <v>8.1206215303567295E-2</v>
      </c>
      <c r="T12" s="16">
        <v>4.0982594773074199E-2</v>
      </c>
      <c r="U12" s="16">
        <v>0.14949680348305699</v>
      </c>
      <c r="V12" s="16">
        <v>0.10915736988586</v>
      </c>
      <c r="W12" s="16">
        <v>0.22829035354527</v>
      </c>
      <c r="X12" s="16">
        <v>4.8591235311388203E-2</v>
      </c>
      <c r="Y12" s="16">
        <v>7.4803291422683396E-2</v>
      </c>
      <c r="Z12" s="16">
        <v>5.7012645481909999E-2</v>
      </c>
      <c r="AA12" s="16">
        <v>0.120766386628641</v>
      </c>
      <c r="AB12" s="16"/>
      <c r="AC12" s="16">
        <v>5.4211812286602601E-2</v>
      </c>
      <c r="AD12" s="16">
        <v>6.4639373547819401E-2</v>
      </c>
      <c r="AE12" s="16">
        <v>0.13009190952601701</v>
      </c>
      <c r="AF12" s="16">
        <v>9.4083068688468302E-2</v>
      </c>
      <c r="AG12" s="16"/>
      <c r="AH12" s="16">
        <v>7.6209565097780596E-2</v>
      </c>
      <c r="AI12" s="16">
        <v>6.9320884756335799E-2</v>
      </c>
      <c r="AJ12" s="16">
        <v>9.3008638089420601E-2</v>
      </c>
      <c r="AK12" s="16">
        <v>0.11702997984566101</v>
      </c>
      <c r="AL12" s="16"/>
      <c r="AM12" s="16">
        <v>7.4134774957696506E-2</v>
      </c>
      <c r="AN12" s="16">
        <v>9.2563739278094498E-2</v>
      </c>
      <c r="AO12" s="16">
        <v>1.6020825619963399E-2</v>
      </c>
      <c r="AP12" s="16"/>
      <c r="AQ12" s="16">
        <v>9.6374448437121604E-2</v>
      </c>
      <c r="AR12" s="16">
        <v>6.3702573356185094E-2</v>
      </c>
      <c r="AS12" s="16">
        <v>7.8546232654464906E-2</v>
      </c>
      <c r="AT12" s="16">
        <v>4.6022030822572703E-2</v>
      </c>
      <c r="AU12" s="16">
        <v>3.5884013172289599E-2</v>
      </c>
      <c r="AV12" s="16"/>
      <c r="AW12" s="16">
        <v>3.8492203104202698E-2</v>
      </c>
      <c r="AX12" s="16">
        <v>8.08610201561729E-2</v>
      </c>
      <c r="AY12" s="16">
        <v>8.08610201561729E-2</v>
      </c>
      <c r="AZ12" s="16">
        <v>0.10245892243436799</v>
      </c>
      <c r="BA12" s="16">
        <v>0.101423624208173</v>
      </c>
      <c r="BB12" s="16">
        <v>0</v>
      </c>
      <c r="BC12" s="16">
        <v>0.15602550491839501</v>
      </c>
      <c r="BD12" s="16">
        <v>0</v>
      </c>
      <c r="BE12" s="16">
        <v>0</v>
      </c>
      <c r="BF12" s="16"/>
      <c r="BG12" s="16">
        <v>7.7613815590105703E-2</v>
      </c>
      <c r="BH12" s="16">
        <v>8.1551218592640903E-2</v>
      </c>
      <c r="BI12" s="16">
        <v>0.105546008293884</v>
      </c>
      <c r="BJ12" s="16">
        <v>5.5132360429705901E-2</v>
      </c>
      <c r="BK12" s="16">
        <v>5.5267780235707199E-2</v>
      </c>
      <c r="BL12" s="16">
        <v>0.108186842560408</v>
      </c>
      <c r="BM12" s="16"/>
      <c r="BN12" s="16">
        <v>4.2015623273532997E-2</v>
      </c>
      <c r="BO12" s="16">
        <v>8.1744751773001598E-2</v>
      </c>
      <c r="BP12" s="16">
        <v>7.9153408277790896E-2</v>
      </c>
      <c r="BQ12" s="16">
        <v>8.5022294983355506E-2</v>
      </c>
      <c r="BR12" s="16">
        <v>9.1847075591642194E-2</v>
      </c>
      <c r="BS12" s="16">
        <v>6.3562942978139594E-2</v>
      </c>
      <c r="BT12" s="16"/>
      <c r="BU12" s="16">
        <v>7.9913246989972E-2</v>
      </c>
      <c r="BV12" s="16">
        <v>7.1324000165391199E-2</v>
      </c>
      <c r="BW12" s="16"/>
      <c r="BX12" s="16">
        <v>8.03888464274784E-2</v>
      </c>
      <c r="BY12" s="16">
        <v>7.5078637265766607E-2</v>
      </c>
      <c r="BZ12" s="16"/>
      <c r="CA12" s="16">
        <v>5.6719804853470501E-2</v>
      </c>
      <c r="CB12" s="16">
        <v>9.4678623506818896E-2</v>
      </c>
    </row>
    <row r="13" spans="2:80" x14ac:dyDescent="0.35">
      <c r="B13" s="17" t="s">
        <v>337</v>
      </c>
      <c r="C13" s="16">
        <v>2.7057767529651399E-2</v>
      </c>
      <c r="D13" s="16">
        <v>3.2871791969001397E-2</v>
      </c>
      <c r="E13" s="16">
        <v>2.1403830360049E-2</v>
      </c>
      <c r="F13" s="16"/>
      <c r="G13" s="16">
        <v>4.4112246893671997E-3</v>
      </c>
      <c r="H13" s="16">
        <v>2.74532733719665E-2</v>
      </c>
      <c r="I13" s="16">
        <v>3.5954265172161402E-2</v>
      </c>
      <c r="J13" s="16"/>
      <c r="K13" s="16">
        <v>4.6075791082704202E-2</v>
      </c>
      <c r="L13" s="16">
        <v>1.29173295819972E-2</v>
      </c>
      <c r="M13" s="16">
        <v>6.7559906439654304E-3</v>
      </c>
      <c r="N13" s="16">
        <v>2.75346127431207E-2</v>
      </c>
      <c r="O13" s="16"/>
      <c r="P13" s="16">
        <v>2.9994819055463699E-2</v>
      </c>
      <c r="Q13" s="16">
        <v>2.21249559425271E-2</v>
      </c>
      <c r="R13" s="16">
        <v>5.0179901357062497E-2</v>
      </c>
      <c r="S13" s="16">
        <v>3.9914130573286397E-2</v>
      </c>
      <c r="T13" s="16">
        <v>2.7583139039881601E-2</v>
      </c>
      <c r="U13" s="16">
        <v>2.6295889143033099E-2</v>
      </c>
      <c r="V13" s="16">
        <v>4.6023269337467601E-2</v>
      </c>
      <c r="W13" s="16">
        <v>0</v>
      </c>
      <c r="X13" s="16">
        <v>4.0001879357936698E-2</v>
      </c>
      <c r="Y13" s="16">
        <v>0</v>
      </c>
      <c r="Z13" s="16">
        <v>0</v>
      </c>
      <c r="AA13" s="16">
        <v>0</v>
      </c>
      <c r="AB13" s="16"/>
      <c r="AC13" s="16">
        <v>1.2201247289644199E-2</v>
      </c>
      <c r="AD13" s="16">
        <v>2.9721816864276801E-2</v>
      </c>
      <c r="AE13" s="16">
        <v>4.1991840062705198E-2</v>
      </c>
      <c r="AF13" s="16">
        <v>4.1502951977067798E-2</v>
      </c>
      <c r="AG13" s="16"/>
      <c r="AH13" s="16">
        <v>2.34097060625185E-2</v>
      </c>
      <c r="AI13" s="16">
        <v>2.3594049019474199E-2</v>
      </c>
      <c r="AJ13" s="16">
        <v>4.1096245038665297E-2</v>
      </c>
      <c r="AK13" s="16">
        <v>4.5803238148142203E-2</v>
      </c>
      <c r="AL13" s="16"/>
      <c r="AM13" s="16">
        <v>3.6882687390017897E-2</v>
      </c>
      <c r="AN13" s="16">
        <v>1.3971398059011301E-2</v>
      </c>
      <c r="AO13" s="16">
        <v>3.2591060514472601E-2</v>
      </c>
      <c r="AP13" s="16"/>
      <c r="AQ13" s="16">
        <v>3.7251541871017202E-2</v>
      </c>
      <c r="AR13" s="16">
        <v>1.28304725412609E-2</v>
      </c>
      <c r="AS13" s="16">
        <v>4.3055526576856601E-2</v>
      </c>
      <c r="AT13" s="16">
        <v>0</v>
      </c>
      <c r="AU13" s="16">
        <v>1.06790931650903E-2</v>
      </c>
      <c r="AV13" s="16"/>
      <c r="AW13" s="16">
        <v>1.6650700841286101E-2</v>
      </c>
      <c r="AX13" s="16">
        <v>4.0261945592195397E-2</v>
      </c>
      <c r="AY13" s="16">
        <v>4.0261945592195397E-2</v>
      </c>
      <c r="AZ13" s="16">
        <v>2.13560390601528E-2</v>
      </c>
      <c r="BA13" s="16">
        <v>2.7456255389181498E-2</v>
      </c>
      <c r="BB13" s="16">
        <v>0</v>
      </c>
      <c r="BC13" s="16">
        <v>0</v>
      </c>
      <c r="BD13" s="16">
        <v>2.71168973310787E-2</v>
      </c>
      <c r="BE13" s="16">
        <v>0</v>
      </c>
      <c r="BF13" s="16"/>
      <c r="BG13" s="16">
        <v>3.6688536183239501E-2</v>
      </c>
      <c r="BH13" s="16">
        <v>5.4993439029093301E-3</v>
      </c>
      <c r="BI13" s="16">
        <v>3.6488235974226402E-2</v>
      </c>
      <c r="BJ13" s="16">
        <v>0</v>
      </c>
      <c r="BK13" s="16">
        <v>1.42337578460367E-2</v>
      </c>
      <c r="BL13" s="16">
        <v>0</v>
      </c>
      <c r="BM13" s="16"/>
      <c r="BN13" s="16">
        <v>1.09108805280351E-2</v>
      </c>
      <c r="BO13" s="16">
        <v>2.8378929869447799E-2</v>
      </c>
      <c r="BP13" s="16">
        <v>2.1872791913447698E-2</v>
      </c>
      <c r="BQ13" s="16">
        <v>2.7901867812896601E-2</v>
      </c>
      <c r="BR13" s="16">
        <v>4.4939677490013902E-2</v>
      </c>
      <c r="BS13" s="16">
        <v>1.55236864121096E-2</v>
      </c>
      <c r="BT13" s="16"/>
      <c r="BU13" s="16">
        <v>3.2850517352428298E-2</v>
      </c>
      <c r="BV13" s="16">
        <v>1.39348830778752E-2</v>
      </c>
      <c r="BW13" s="16"/>
      <c r="BX13" s="16">
        <v>4.8607895231173599E-2</v>
      </c>
      <c r="BY13" s="16">
        <v>1.17642564707084E-2</v>
      </c>
      <c r="BZ13" s="16"/>
      <c r="CA13" s="16">
        <v>2.6747433277148801E-2</v>
      </c>
      <c r="CB13" s="16">
        <v>2.6320008641253199E-2</v>
      </c>
    </row>
    <row r="14" spans="2:80" x14ac:dyDescent="0.35">
      <c r="B14" s="17" t="s">
        <v>177</v>
      </c>
      <c r="C14" s="16">
        <v>0.101949018667966</v>
      </c>
      <c r="D14" s="16">
        <v>9.1504289075932901E-2</v>
      </c>
      <c r="E14" s="16">
        <v>0.11210615603174399</v>
      </c>
      <c r="F14" s="16"/>
      <c r="G14" s="16">
        <v>0.114690281835366</v>
      </c>
      <c r="H14" s="16">
        <v>8.7342964038760795E-2</v>
      </c>
      <c r="I14" s="16">
        <v>0.106579408928573</v>
      </c>
      <c r="J14" s="16"/>
      <c r="K14" s="16">
        <v>0.116682846169208</v>
      </c>
      <c r="L14" s="16">
        <v>8.9519163286353801E-2</v>
      </c>
      <c r="M14" s="16">
        <v>8.9641719278682003E-2</v>
      </c>
      <c r="N14" s="16">
        <v>0.103280377328675</v>
      </c>
      <c r="O14" s="16"/>
      <c r="P14" s="16">
        <v>4.6306486582706502E-2</v>
      </c>
      <c r="Q14" s="16">
        <v>0.11950293652675401</v>
      </c>
      <c r="R14" s="16">
        <v>0.14020936501032499</v>
      </c>
      <c r="S14" s="16">
        <v>0.11827674290455401</v>
      </c>
      <c r="T14" s="16">
        <v>0.114028329510646</v>
      </c>
      <c r="U14" s="16">
        <v>0.11420885529104401</v>
      </c>
      <c r="V14" s="16">
        <v>4.9287018844785598E-2</v>
      </c>
      <c r="W14" s="16">
        <v>0.105491605477104</v>
      </c>
      <c r="X14" s="16">
        <v>0.14075827508345701</v>
      </c>
      <c r="Y14" s="16">
        <v>6.4720211999777497E-2</v>
      </c>
      <c r="Z14" s="16">
        <v>0.15893744651343999</v>
      </c>
      <c r="AA14" s="16">
        <v>7.9910889607979804E-2</v>
      </c>
      <c r="AB14" s="16"/>
      <c r="AC14" s="16">
        <v>0.11765108854853699</v>
      </c>
      <c r="AD14" s="16">
        <v>9.8562711116419593E-2</v>
      </c>
      <c r="AE14" s="16">
        <v>5.1298169297513199E-2</v>
      </c>
      <c r="AF14" s="16">
        <v>0.11344284035608</v>
      </c>
      <c r="AG14" s="16"/>
      <c r="AH14" s="16">
        <v>9.3259547269168394E-2</v>
      </c>
      <c r="AI14" s="16">
        <v>0.115605154331151</v>
      </c>
      <c r="AJ14" s="16">
        <v>7.3219891927380001E-2</v>
      </c>
      <c r="AK14" s="16">
        <v>0.22349686585688</v>
      </c>
      <c r="AL14" s="16"/>
      <c r="AM14" s="16">
        <v>9.6392483940643703E-2</v>
      </c>
      <c r="AN14" s="16">
        <v>0.102114367773655</v>
      </c>
      <c r="AO14" s="16">
        <v>0.14347510895648</v>
      </c>
      <c r="AP14" s="16"/>
      <c r="AQ14" s="16">
        <v>0.10679457492984</v>
      </c>
      <c r="AR14" s="16">
        <v>9.1388215696405498E-2</v>
      </c>
      <c r="AS14" s="16">
        <v>9.4357127388984302E-2</v>
      </c>
      <c r="AT14" s="16">
        <v>0.103128708699199</v>
      </c>
      <c r="AU14" s="16">
        <v>0.13219038013409401</v>
      </c>
      <c r="AV14" s="16"/>
      <c r="AW14" s="16">
        <v>9.2860447237327504E-2</v>
      </c>
      <c r="AX14" s="16">
        <v>0.113157880338389</v>
      </c>
      <c r="AY14" s="16">
        <v>0.113157880338389</v>
      </c>
      <c r="AZ14" s="16">
        <v>7.7131247879595202E-2</v>
      </c>
      <c r="BA14" s="16">
        <v>0.10162127203329301</v>
      </c>
      <c r="BB14" s="16">
        <v>0.100447909816636</v>
      </c>
      <c r="BC14" s="16">
        <v>4.9817570227820199E-2</v>
      </c>
      <c r="BD14" s="16">
        <v>0.15196482781793999</v>
      </c>
      <c r="BE14" s="16">
        <v>0.167509304357016</v>
      </c>
      <c r="BF14" s="16"/>
      <c r="BG14" s="16">
        <v>9.9862506814535207E-2</v>
      </c>
      <c r="BH14" s="16">
        <v>0.11430884548839</v>
      </c>
      <c r="BI14" s="16">
        <v>1.70875127683748E-2</v>
      </c>
      <c r="BJ14" s="16">
        <v>5.8040382100810098E-2</v>
      </c>
      <c r="BK14" s="16">
        <v>0.19955384366399201</v>
      </c>
      <c r="BL14" s="16">
        <v>0</v>
      </c>
      <c r="BM14" s="16"/>
      <c r="BN14" s="16">
        <v>7.70760949697335E-2</v>
      </c>
      <c r="BO14" s="16">
        <v>0.11164240117193699</v>
      </c>
      <c r="BP14" s="16">
        <v>8.9862617250839202E-2</v>
      </c>
      <c r="BQ14" s="16">
        <v>9.7447094999425499E-2</v>
      </c>
      <c r="BR14" s="16">
        <v>0.12822025695093101</v>
      </c>
      <c r="BS14" s="16">
        <v>6.8429381467459305E-2</v>
      </c>
      <c r="BT14" s="16"/>
      <c r="BU14" s="16">
        <v>9.9379784524713702E-2</v>
      </c>
      <c r="BV14" s="16">
        <v>0.107769356818749</v>
      </c>
      <c r="BW14" s="16"/>
      <c r="BX14" s="16">
        <v>9.6893500316725001E-2</v>
      </c>
      <c r="BY14" s="16">
        <v>0.10553677586756401</v>
      </c>
      <c r="BZ14" s="16"/>
      <c r="CA14" s="16">
        <v>0.10062084742364</v>
      </c>
      <c r="CB14" s="16">
        <v>0.10158031807027799</v>
      </c>
    </row>
    <row r="15" spans="2:80" x14ac:dyDescent="0.35">
      <c r="B15" s="17" t="s">
        <v>338</v>
      </c>
      <c r="C15" s="19">
        <v>0.54910984113235495</v>
      </c>
      <c r="D15" s="19">
        <v>0.54968551199593196</v>
      </c>
      <c r="E15" s="19">
        <v>0.548550021178553</v>
      </c>
      <c r="F15" s="19"/>
      <c r="G15" s="19">
        <v>0.59335610114097304</v>
      </c>
      <c r="H15" s="19">
        <v>0.56246370395037903</v>
      </c>
      <c r="I15" s="19">
        <v>0.52226452762179298</v>
      </c>
      <c r="J15" s="19"/>
      <c r="K15" s="19">
        <v>0.53637058446480801</v>
      </c>
      <c r="L15" s="19">
        <v>0.55197527292089299</v>
      </c>
      <c r="M15" s="19">
        <v>0.56999798240659805</v>
      </c>
      <c r="N15" s="19">
        <v>0.55648700226430303</v>
      </c>
      <c r="O15" s="19"/>
      <c r="P15" s="19">
        <v>0.69434322088294997</v>
      </c>
      <c r="Q15" s="19">
        <v>0.59505970642746997</v>
      </c>
      <c r="R15" s="19">
        <v>0.44163578186529001</v>
      </c>
      <c r="S15" s="19">
        <v>0.55150828235987004</v>
      </c>
      <c r="T15" s="19">
        <v>0.59568854669957705</v>
      </c>
      <c r="U15" s="19">
        <v>0.44356132150965299</v>
      </c>
      <c r="V15" s="19">
        <v>0.50029188244210299</v>
      </c>
      <c r="W15" s="19">
        <v>0.50014950167540695</v>
      </c>
      <c r="X15" s="19">
        <v>0.46981163981804303</v>
      </c>
      <c r="Y15" s="19">
        <v>0.60295926316470705</v>
      </c>
      <c r="Z15" s="19">
        <v>0.56329586768622597</v>
      </c>
      <c r="AA15" s="19">
        <v>0.45867130782174398</v>
      </c>
      <c r="AB15" s="19"/>
      <c r="AC15" s="19">
        <v>0.60401046663203295</v>
      </c>
      <c r="AD15" s="19">
        <v>0.54255050133274496</v>
      </c>
      <c r="AE15" s="19">
        <v>0.53557746401356598</v>
      </c>
      <c r="AF15" s="19">
        <v>0.53051396233395398</v>
      </c>
      <c r="AG15" s="19"/>
      <c r="AH15" s="19">
        <v>0.54648248910376496</v>
      </c>
      <c r="AI15" s="19">
        <v>0.53863413735217802</v>
      </c>
      <c r="AJ15" s="19">
        <v>0.66025102841044503</v>
      </c>
      <c r="AK15" s="19">
        <v>0.37358150686729702</v>
      </c>
      <c r="AL15" s="19"/>
      <c r="AM15" s="19">
        <v>0.56851810534592895</v>
      </c>
      <c r="AN15" s="19">
        <v>0.54910132516562005</v>
      </c>
      <c r="AO15" s="19">
        <v>0.42752247076443101</v>
      </c>
      <c r="AP15" s="19"/>
      <c r="AQ15" s="19">
        <v>0.52165230730034196</v>
      </c>
      <c r="AR15" s="19">
        <v>0.59297708591231602</v>
      </c>
      <c r="AS15" s="19">
        <v>0.56844882864334101</v>
      </c>
      <c r="AT15" s="19">
        <v>0.55318468062278003</v>
      </c>
      <c r="AU15" s="19">
        <v>0.52393175290072103</v>
      </c>
      <c r="AV15" s="19"/>
      <c r="AW15" s="19">
        <v>0.56119904566991896</v>
      </c>
      <c r="AX15" s="19">
        <v>0.478943496095175</v>
      </c>
      <c r="AY15" s="19">
        <v>0.478943496095175</v>
      </c>
      <c r="AZ15" s="19">
        <v>0.54843760414596299</v>
      </c>
      <c r="BA15" s="19">
        <v>0.57723234983692995</v>
      </c>
      <c r="BB15" s="19">
        <v>0.84837087251852095</v>
      </c>
      <c r="BC15" s="19">
        <v>0.66481174125891496</v>
      </c>
      <c r="BD15" s="19">
        <v>0.55118833406183299</v>
      </c>
      <c r="BE15" s="19">
        <v>0.83249069564298495</v>
      </c>
      <c r="BF15" s="19"/>
      <c r="BG15" s="19">
        <v>0.51339893700077799</v>
      </c>
      <c r="BH15" s="19">
        <v>0.59144716176217804</v>
      </c>
      <c r="BI15" s="19">
        <v>0.57644595113032704</v>
      </c>
      <c r="BJ15" s="19">
        <v>0.67909336479594296</v>
      </c>
      <c r="BK15" s="19">
        <v>0.59056810217409705</v>
      </c>
      <c r="BL15" s="19">
        <v>0.80367554318387602</v>
      </c>
      <c r="BM15" s="19"/>
      <c r="BN15" s="19">
        <v>0.63107451259764402</v>
      </c>
      <c r="BO15" s="19">
        <v>0.53834564659336004</v>
      </c>
      <c r="BP15" s="19">
        <v>0.49831643808045001</v>
      </c>
      <c r="BQ15" s="19">
        <v>0.53043435898309499</v>
      </c>
      <c r="BR15" s="19">
        <v>0.52178821427295896</v>
      </c>
      <c r="BS15" s="19">
        <v>0.63134080369941503</v>
      </c>
      <c r="BT15" s="19"/>
      <c r="BU15" s="19">
        <v>0.52310449274336701</v>
      </c>
      <c r="BV15" s="19">
        <v>0.60802230800517298</v>
      </c>
      <c r="BW15" s="19"/>
      <c r="BX15" s="19">
        <v>0.48203072558230398</v>
      </c>
      <c r="BY15" s="19">
        <v>0.59671397646266999</v>
      </c>
      <c r="BZ15" s="19"/>
      <c r="CA15" s="19">
        <v>0.58078524248775898</v>
      </c>
      <c r="CB15" s="19">
        <v>0.52543838063388904</v>
      </c>
    </row>
    <row r="16" spans="2:80" x14ac:dyDescent="0.35">
      <c r="B16" s="17" t="s">
        <v>339</v>
      </c>
      <c r="C16" s="19">
        <v>0.104340631773864</v>
      </c>
      <c r="D16" s="19">
        <v>0.121530956085958</v>
      </c>
      <c r="E16" s="19">
        <v>8.7623637444109795E-2</v>
      </c>
      <c r="F16" s="19"/>
      <c r="G16" s="19">
        <v>6.8529235798284696E-2</v>
      </c>
      <c r="H16" s="19">
        <v>0.12712138832678799</v>
      </c>
      <c r="I16" s="19">
        <v>0.10356673235600999</v>
      </c>
      <c r="J16" s="19"/>
      <c r="K16" s="19">
        <v>0.131035061269175</v>
      </c>
      <c r="L16" s="19">
        <v>6.78485980736422E-2</v>
      </c>
      <c r="M16" s="19">
        <v>0.110876190203164</v>
      </c>
      <c r="N16" s="19">
        <v>9.6371128848283999E-2</v>
      </c>
      <c r="O16" s="19"/>
      <c r="P16" s="19">
        <v>7.4552469460364201E-2</v>
      </c>
      <c r="Q16" s="19">
        <v>6.3254767566450307E-2</v>
      </c>
      <c r="R16" s="19">
        <v>0.121090032613069</v>
      </c>
      <c r="S16" s="19">
        <v>0.121120345876854</v>
      </c>
      <c r="T16" s="19">
        <v>6.8565733812955804E-2</v>
      </c>
      <c r="U16" s="19">
        <v>0.17579269262609001</v>
      </c>
      <c r="V16" s="19">
        <v>0.155180639223328</v>
      </c>
      <c r="W16" s="19">
        <v>0.22829035354527</v>
      </c>
      <c r="X16" s="19">
        <v>8.8593114669324999E-2</v>
      </c>
      <c r="Y16" s="19">
        <v>7.4803291422683396E-2</v>
      </c>
      <c r="Z16" s="19">
        <v>5.7012645481909999E-2</v>
      </c>
      <c r="AA16" s="19">
        <v>0.120766386628641</v>
      </c>
      <c r="AB16" s="19"/>
      <c r="AC16" s="19">
        <v>6.6413059576246797E-2</v>
      </c>
      <c r="AD16" s="19">
        <v>9.4361190412096299E-2</v>
      </c>
      <c r="AE16" s="19">
        <v>0.172083749588723</v>
      </c>
      <c r="AF16" s="19">
        <v>0.13558602066553599</v>
      </c>
      <c r="AG16" s="19"/>
      <c r="AH16" s="19">
        <v>9.9619271160299103E-2</v>
      </c>
      <c r="AI16" s="19">
        <v>9.2914933775810005E-2</v>
      </c>
      <c r="AJ16" s="19">
        <v>0.13410488312808599</v>
      </c>
      <c r="AK16" s="19">
        <v>0.16283321799380299</v>
      </c>
      <c r="AL16" s="19"/>
      <c r="AM16" s="19">
        <v>0.11101746234771399</v>
      </c>
      <c r="AN16" s="19">
        <v>0.106535137337106</v>
      </c>
      <c r="AO16" s="19">
        <v>4.8611886134435997E-2</v>
      </c>
      <c r="AP16" s="19"/>
      <c r="AQ16" s="19">
        <v>0.13362599030813899</v>
      </c>
      <c r="AR16" s="19">
        <v>7.6533045897445903E-2</v>
      </c>
      <c r="AS16" s="19">
        <v>0.12160175923132099</v>
      </c>
      <c r="AT16" s="19">
        <v>4.6022030822572703E-2</v>
      </c>
      <c r="AU16" s="19">
        <v>4.6563106337379902E-2</v>
      </c>
      <c r="AV16" s="19"/>
      <c r="AW16" s="19">
        <v>5.5142903945488903E-2</v>
      </c>
      <c r="AX16" s="19">
        <v>0.12112296574836801</v>
      </c>
      <c r="AY16" s="19">
        <v>0.12112296574836801</v>
      </c>
      <c r="AZ16" s="19">
        <v>0.12381496149452099</v>
      </c>
      <c r="BA16" s="19">
        <v>0.128879879597354</v>
      </c>
      <c r="BB16" s="19">
        <v>0</v>
      </c>
      <c r="BC16" s="19">
        <v>0.15602550491839501</v>
      </c>
      <c r="BD16" s="19">
        <v>2.71168973310787E-2</v>
      </c>
      <c r="BE16" s="19">
        <v>0</v>
      </c>
      <c r="BF16" s="19"/>
      <c r="BG16" s="19">
        <v>0.114302351773345</v>
      </c>
      <c r="BH16" s="19">
        <v>8.7050562495550196E-2</v>
      </c>
      <c r="BI16" s="19">
        <v>0.14203424426811001</v>
      </c>
      <c r="BJ16" s="19">
        <v>5.5132360429705901E-2</v>
      </c>
      <c r="BK16" s="19">
        <v>6.9501538081743905E-2</v>
      </c>
      <c r="BL16" s="19">
        <v>0.108186842560408</v>
      </c>
      <c r="BM16" s="19"/>
      <c r="BN16" s="19">
        <v>5.29265038015682E-2</v>
      </c>
      <c r="BO16" s="19">
        <v>0.110123681642449</v>
      </c>
      <c r="BP16" s="19">
        <v>0.10102620019123899</v>
      </c>
      <c r="BQ16" s="19">
        <v>0.112924162796252</v>
      </c>
      <c r="BR16" s="19">
        <v>0.136786753081656</v>
      </c>
      <c r="BS16" s="19">
        <v>7.9086629390249102E-2</v>
      </c>
      <c r="BT16" s="19"/>
      <c r="BU16" s="19">
        <v>0.1127637643424</v>
      </c>
      <c r="BV16" s="19">
        <v>8.5258883243266498E-2</v>
      </c>
      <c r="BW16" s="19"/>
      <c r="BX16" s="19">
        <v>0.12899674165865199</v>
      </c>
      <c r="BY16" s="19">
        <v>8.6842893736474996E-2</v>
      </c>
      <c r="BZ16" s="19"/>
      <c r="CA16" s="19">
        <v>8.3467238130619306E-2</v>
      </c>
      <c r="CB16" s="19">
        <v>0.12099863214807199</v>
      </c>
    </row>
    <row r="17" spans="2:80" x14ac:dyDescent="0.35">
      <c r="B17" s="17" t="s">
        <v>110</v>
      </c>
      <c r="C17" s="20">
        <v>0.44476920935849101</v>
      </c>
      <c r="D17" s="20">
        <v>0.42815455590997498</v>
      </c>
      <c r="E17" s="20">
        <v>0.460926383734444</v>
      </c>
      <c r="F17" s="20"/>
      <c r="G17" s="20">
        <v>0.52482686534268796</v>
      </c>
      <c r="H17" s="20">
        <v>0.43534231562359099</v>
      </c>
      <c r="I17" s="20">
        <v>0.41869779526578299</v>
      </c>
      <c r="J17" s="20"/>
      <c r="K17" s="20">
        <v>0.40533552319563299</v>
      </c>
      <c r="L17" s="20">
        <v>0.48412667484725103</v>
      </c>
      <c r="M17" s="20">
        <v>0.45912179220343402</v>
      </c>
      <c r="N17" s="20">
        <v>0.46011587341601901</v>
      </c>
      <c r="O17" s="20"/>
      <c r="P17" s="20">
        <v>0.61979075142258599</v>
      </c>
      <c r="Q17" s="20">
        <v>0.53180493886101898</v>
      </c>
      <c r="R17" s="20">
        <v>0.32054574925222001</v>
      </c>
      <c r="S17" s="20">
        <v>0.43038793648301599</v>
      </c>
      <c r="T17" s="20">
        <v>0.52712281288662099</v>
      </c>
      <c r="U17" s="20">
        <v>0.26776862888356201</v>
      </c>
      <c r="V17" s="20">
        <v>0.34511124321877501</v>
      </c>
      <c r="W17" s="20">
        <v>0.27185914813013701</v>
      </c>
      <c r="X17" s="20">
        <v>0.38121852514871801</v>
      </c>
      <c r="Y17" s="20">
        <v>0.528155971742024</v>
      </c>
      <c r="Z17" s="20">
        <v>0.50628322220431599</v>
      </c>
      <c r="AA17" s="20">
        <v>0.337904921193103</v>
      </c>
      <c r="AB17" s="20"/>
      <c r="AC17" s="20">
        <v>0.53759740705578596</v>
      </c>
      <c r="AD17" s="20">
        <v>0.44818931092064901</v>
      </c>
      <c r="AE17" s="20">
        <v>0.36349371442484302</v>
      </c>
      <c r="AF17" s="20">
        <v>0.39492794166841799</v>
      </c>
      <c r="AG17" s="20"/>
      <c r="AH17" s="20">
        <v>0.44686321794346601</v>
      </c>
      <c r="AI17" s="20">
        <v>0.44571920357636802</v>
      </c>
      <c r="AJ17" s="20">
        <v>0.52614614528235903</v>
      </c>
      <c r="AK17" s="20">
        <v>0.21074828887349301</v>
      </c>
      <c r="AL17" s="20"/>
      <c r="AM17" s="20">
        <v>0.45750064299821502</v>
      </c>
      <c r="AN17" s="20">
        <v>0.44256618782851398</v>
      </c>
      <c r="AO17" s="20">
        <v>0.378910584629995</v>
      </c>
      <c r="AP17" s="20"/>
      <c r="AQ17" s="20">
        <v>0.38802631699220302</v>
      </c>
      <c r="AR17" s="20">
        <v>0.51644404001486999</v>
      </c>
      <c r="AS17" s="20">
        <v>0.44684706941202001</v>
      </c>
      <c r="AT17" s="20">
        <v>0.50716264980020698</v>
      </c>
      <c r="AU17" s="20">
        <v>0.47736864656334099</v>
      </c>
      <c r="AV17" s="20"/>
      <c r="AW17" s="20">
        <v>0.50605614172443003</v>
      </c>
      <c r="AX17" s="20">
        <v>0.357820530346807</v>
      </c>
      <c r="AY17" s="20">
        <v>0.357820530346807</v>
      </c>
      <c r="AZ17" s="20">
        <v>0.42462264265144201</v>
      </c>
      <c r="BA17" s="20">
        <v>0.44835247023957597</v>
      </c>
      <c r="BB17" s="20">
        <v>0.84837087251852095</v>
      </c>
      <c r="BC17" s="20">
        <v>0.508786236340521</v>
      </c>
      <c r="BD17" s="20">
        <v>0.52407143673075396</v>
      </c>
      <c r="BE17" s="20">
        <v>0.83249069564298495</v>
      </c>
      <c r="BF17" s="20"/>
      <c r="BG17" s="20">
        <v>0.39909658522743202</v>
      </c>
      <c r="BH17" s="20">
        <v>0.50439659926662805</v>
      </c>
      <c r="BI17" s="20">
        <v>0.43441170686221697</v>
      </c>
      <c r="BJ17" s="20">
        <v>0.62396100436623703</v>
      </c>
      <c r="BK17" s="20">
        <v>0.52106656409235297</v>
      </c>
      <c r="BL17" s="20">
        <v>0.69548870062346801</v>
      </c>
      <c r="BM17" s="20"/>
      <c r="BN17" s="20">
        <v>0.57814800879607597</v>
      </c>
      <c r="BO17" s="20">
        <v>0.42822196495091103</v>
      </c>
      <c r="BP17" s="20">
        <v>0.39729023788921097</v>
      </c>
      <c r="BQ17" s="20">
        <v>0.41751019618684299</v>
      </c>
      <c r="BR17" s="20">
        <v>0.38500146119130302</v>
      </c>
      <c r="BS17" s="20">
        <v>0.55225417430916601</v>
      </c>
      <c r="BT17" s="20"/>
      <c r="BU17" s="20">
        <v>0.41034072840096703</v>
      </c>
      <c r="BV17" s="20">
        <v>0.52276342476190696</v>
      </c>
      <c r="BW17" s="20"/>
      <c r="BX17" s="20">
        <v>0.35303398392365198</v>
      </c>
      <c r="BY17" s="20">
        <v>0.50987108272619497</v>
      </c>
      <c r="BZ17" s="20"/>
      <c r="CA17" s="20">
        <v>0.49731800435714002</v>
      </c>
      <c r="CB17" s="20">
        <v>0.40443974848581699</v>
      </c>
    </row>
    <row r="18" spans="2:80" x14ac:dyDescent="0.35">
      <c r="B18" s="15"/>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480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ht="72.5" x14ac:dyDescent="0.35">
      <c r="B9" s="17" t="s">
        <v>478</v>
      </c>
      <c r="C9" s="16">
        <v>0.30381437759290197</v>
      </c>
      <c r="D9" s="16">
        <v>0.34381992653676002</v>
      </c>
      <c r="E9" s="16">
        <v>0.264910368412419</v>
      </c>
      <c r="F9" s="16"/>
      <c r="G9" s="16">
        <v>0.32572991569208698</v>
      </c>
      <c r="H9" s="16">
        <v>0.27614513416170899</v>
      </c>
      <c r="I9" s="16">
        <v>0.31348456825613602</v>
      </c>
      <c r="J9" s="16"/>
      <c r="K9" s="16">
        <v>0.34364199116972899</v>
      </c>
      <c r="L9" s="16">
        <v>0.293032098341519</v>
      </c>
      <c r="M9" s="16">
        <v>0.27040228294254898</v>
      </c>
      <c r="N9" s="16">
        <v>0.26781340096668599</v>
      </c>
      <c r="O9" s="16"/>
      <c r="P9" s="16">
        <v>0.35305628716739101</v>
      </c>
      <c r="Q9" s="16">
        <v>0.29654185209432099</v>
      </c>
      <c r="R9" s="16">
        <v>0.23859362912464999</v>
      </c>
      <c r="S9" s="16">
        <v>0.290223537143738</v>
      </c>
      <c r="T9" s="16">
        <v>0.24930778787860899</v>
      </c>
      <c r="U9" s="16">
        <v>0.30302262812682002</v>
      </c>
      <c r="V9" s="16">
        <v>0.27168313399238497</v>
      </c>
      <c r="W9" s="16">
        <v>0.43634888082675</v>
      </c>
      <c r="X9" s="16">
        <v>0.248017623599115</v>
      </c>
      <c r="Y9" s="16">
        <v>0.30908176750899502</v>
      </c>
      <c r="Z9" s="16">
        <v>0.35438010253131702</v>
      </c>
      <c r="AA9" s="16">
        <v>0.46408155908365101</v>
      </c>
      <c r="AB9" s="16"/>
      <c r="AC9" s="16">
        <v>0.272853051305813</v>
      </c>
      <c r="AD9" s="16">
        <v>0.28316066635041698</v>
      </c>
      <c r="AE9" s="16">
        <v>0.36377232932894998</v>
      </c>
      <c r="AF9" s="16">
        <v>0.39163588151526801</v>
      </c>
      <c r="AG9" s="16"/>
      <c r="AH9" s="16">
        <v>0.305532472127306</v>
      </c>
      <c r="AI9" s="16">
        <v>0.28739877092083099</v>
      </c>
      <c r="AJ9" s="16">
        <v>0.34107345496219499</v>
      </c>
      <c r="AK9" s="16">
        <v>0.31515607681354502</v>
      </c>
      <c r="AL9" s="16"/>
      <c r="AM9" s="16">
        <v>0.30061993597473102</v>
      </c>
      <c r="AN9" s="16">
        <v>0.31271210031137098</v>
      </c>
      <c r="AO9" s="16">
        <v>0.25629786214460898</v>
      </c>
      <c r="AP9" s="16"/>
      <c r="AQ9" s="16">
        <v>0.30882095740947502</v>
      </c>
      <c r="AR9" s="16">
        <v>0.312341242756284</v>
      </c>
      <c r="AS9" s="16">
        <v>0.323903573811745</v>
      </c>
      <c r="AT9" s="16">
        <v>0.199886179333158</v>
      </c>
      <c r="AU9" s="16">
        <v>0.28768155564970899</v>
      </c>
      <c r="AV9" s="16"/>
      <c r="AW9" s="16">
        <v>0.27838345737397502</v>
      </c>
      <c r="AX9" s="16">
        <v>0.33292160776247298</v>
      </c>
      <c r="AY9" s="16">
        <v>0.33292160776247298</v>
      </c>
      <c r="AZ9" s="16">
        <v>0.35852705650995698</v>
      </c>
      <c r="BA9" s="16">
        <v>0.259418745642858</v>
      </c>
      <c r="BB9" s="16">
        <v>0.42203316428139098</v>
      </c>
      <c r="BC9" s="16">
        <v>0.29228953350327103</v>
      </c>
      <c r="BD9" s="16">
        <v>0.236216839716508</v>
      </c>
      <c r="BE9" s="16">
        <v>0.17760665230581199</v>
      </c>
      <c r="BF9" s="16"/>
      <c r="BG9" s="16">
        <v>0.30017684953197898</v>
      </c>
      <c r="BH9" s="16">
        <v>0.32092941615670201</v>
      </c>
      <c r="BI9" s="16">
        <v>0.32071302952278002</v>
      </c>
      <c r="BJ9" s="16">
        <v>0.22898105937875199</v>
      </c>
      <c r="BK9" s="16">
        <v>0.36942639480328998</v>
      </c>
      <c r="BL9" s="16">
        <v>0.264514876851693</v>
      </c>
      <c r="BM9" s="16"/>
      <c r="BN9" s="16">
        <v>0.36020810692767402</v>
      </c>
      <c r="BO9" s="16">
        <v>0.28967676504869699</v>
      </c>
      <c r="BP9" s="16">
        <v>0.33427088268775901</v>
      </c>
      <c r="BQ9" s="16">
        <v>0.28167689092481601</v>
      </c>
      <c r="BR9" s="16">
        <v>0.27599150867257699</v>
      </c>
      <c r="BS9" s="16">
        <v>0.38330252773626999</v>
      </c>
      <c r="BT9" s="16"/>
      <c r="BU9" s="16">
        <v>0.30641200476006297</v>
      </c>
      <c r="BV9" s="16">
        <v>0.297929717939656</v>
      </c>
      <c r="BW9" s="16"/>
      <c r="BX9" s="16">
        <v>0.30727915016458801</v>
      </c>
      <c r="BY9" s="16">
        <v>0.30135552730784998</v>
      </c>
      <c r="BZ9" s="16"/>
      <c r="CA9" s="16">
        <v>0.272939917616071</v>
      </c>
      <c r="CB9" s="16">
        <v>0.33257294280273703</v>
      </c>
    </row>
    <row r="10" spans="2:80" ht="87" x14ac:dyDescent="0.35">
      <c r="B10" s="17" t="s">
        <v>479</v>
      </c>
      <c r="C10" s="16">
        <v>0.49508125715746898</v>
      </c>
      <c r="D10" s="16">
        <v>0.44790871490531597</v>
      </c>
      <c r="E10" s="16">
        <v>0.54095491881925395</v>
      </c>
      <c r="F10" s="16"/>
      <c r="G10" s="16">
        <v>0.47193009602791403</v>
      </c>
      <c r="H10" s="16">
        <v>0.473475911200818</v>
      </c>
      <c r="I10" s="16">
        <v>0.51892049824122999</v>
      </c>
      <c r="J10" s="16"/>
      <c r="K10" s="16">
        <v>0.472644701003893</v>
      </c>
      <c r="L10" s="16">
        <v>0.50640857586444299</v>
      </c>
      <c r="M10" s="16">
        <v>0.50034489142973904</v>
      </c>
      <c r="N10" s="16">
        <v>0.52097907010467004</v>
      </c>
      <c r="O10" s="16"/>
      <c r="P10" s="16">
        <v>0.49296747851287498</v>
      </c>
      <c r="Q10" s="16">
        <v>0.49923623542567203</v>
      </c>
      <c r="R10" s="16">
        <v>0.55068800719082001</v>
      </c>
      <c r="S10" s="16">
        <v>0.56985015078251</v>
      </c>
      <c r="T10" s="16">
        <v>0.53740263342383099</v>
      </c>
      <c r="U10" s="16">
        <v>0.487480389999704</v>
      </c>
      <c r="V10" s="16">
        <v>0.50553662227888496</v>
      </c>
      <c r="W10" s="16">
        <v>0.33319666875597798</v>
      </c>
      <c r="X10" s="16">
        <v>0.49554663013564698</v>
      </c>
      <c r="Y10" s="16">
        <v>0.52120087313903396</v>
      </c>
      <c r="Z10" s="16">
        <v>0.35530088830018097</v>
      </c>
      <c r="AA10" s="16">
        <v>0.37609666170038902</v>
      </c>
      <c r="AB10" s="16"/>
      <c r="AC10" s="16">
        <v>0.52524388862482196</v>
      </c>
      <c r="AD10" s="16">
        <v>0.50836504216101497</v>
      </c>
      <c r="AE10" s="16">
        <v>0.46578492351275402</v>
      </c>
      <c r="AF10" s="16">
        <v>0.45184288259869199</v>
      </c>
      <c r="AG10" s="16"/>
      <c r="AH10" s="16">
        <v>0.50495391188849204</v>
      </c>
      <c r="AI10" s="16">
        <v>0.49658323746038202</v>
      </c>
      <c r="AJ10" s="16">
        <v>0.43257095453061201</v>
      </c>
      <c r="AK10" s="16">
        <v>0.47791476400369898</v>
      </c>
      <c r="AL10" s="16"/>
      <c r="AM10" s="16">
        <v>0.50278234361208995</v>
      </c>
      <c r="AN10" s="16">
        <v>0.493579112995289</v>
      </c>
      <c r="AO10" s="16">
        <v>0.48302488286179601</v>
      </c>
      <c r="AP10" s="16"/>
      <c r="AQ10" s="16">
        <v>0.49460124616332002</v>
      </c>
      <c r="AR10" s="16">
        <v>0.48158875974483201</v>
      </c>
      <c r="AS10" s="16">
        <v>0.55400650608782698</v>
      </c>
      <c r="AT10" s="16">
        <v>0.56755143746571002</v>
      </c>
      <c r="AU10" s="16">
        <v>0.46145930040581101</v>
      </c>
      <c r="AV10" s="16"/>
      <c r="AW10" s="16">
        <v>0.51050633157803005</v>
      </c>
      <c r="AX10" s="16">
        <v>0.50003950789879104</v>
      </c>
      <c r="AY10" s="16">
        <v>0.50003950789879104</v>
      </c>
      <c r="AZ10" s="16">
        <v>0.40745769641641499</v>
      </c>
      <c r="BA10" s="16">
        <v>0.53033345713871105</v>
      </c>
      <c r="BB10" s="16">
        <v>0.30539599810729501</v>
      </c>
      <c r="BC10" s="16">
        <v>0.56236755395543003</v>
      </c>
      <c r="BD10" s="16">
        <v>0.51981289357664695</v>
      </c>
      <c r="BE10" s="16">
        <v>0.73908207475735399</v>
      </c>
      <c r="BF10" s="16"/>
      <c r="BG10" s="16">
        <v>0.49953891138128298</v>
      </c>
      <c r="BH10" s="16">
        <v>0.47659283151717802</v>
      </c>
      <c r="BI10" s="16">
        <v>0.49442370708072197</v>
      </c>
      <c r="BJ10" s="16">
        <v>0.54785095174989995</v>
      </c>
      <c r="BK10" s="16">
        <v>0.40926005554324102</v>
      </c>
      <c r="BL10" s="16">
        <v>0.73548512314830705</v>
      </c>
      <c r="BM10" s="16"/>
      <c r="BN10" s="16">
        <v>0.41673580780737202</v>
      </c>
      <c r="BO10" s="16">
        <v>0.53632892704683499</v>
      </c>
      <c r="BP10" s="16">
        <v>0.50621145320505101</v>
      </c>
      <c r="BQ10" s="16">
        <v>0.49925718298532201</v>
      </c>
      <c r="BR10" s="16">
        <v>0.48603583149527901</v>
      </c>
      <c r="BS10" s="16">
        <v>0.38786305698168599</v>
      </c>
      <c r="BT10" s="16"/>
      <c r="BU10" s="16">
        <v>0.51072550719912002</v>
      </c>
      <c r="BV10" s="16">
        <v>0.45964080281157899</v>
      </c>
      <c r="BW10" s="16"/>
      <c r="BX10" s="16">
        <v>0.52471083746716396</v>
      </c>
      <c r="BY10" s="16">
        <v>0.47405398899394102</v>
      </c>
      <c r="BZ10" s="16"/>
      <c r="CA10" s="16">
        <v>0.52544660040270097</v>
      </c>
      <c r="CB10" s="16">
        <v>0.47147401655212401</v>
      </c>
    </row>
    <row r="11" spans="2:80" x14ac:dyDescent="0.35">
      <c r="B11" s="17" t="s">
        <v>192</v>
      </c>
      <c r="C11" s="18">
        <v>0.20110436524962899</v>
      </c>
      <c r="D11" s="18">
        <v>0.208271358557924</v>
      </c>
      <c r="E11" s="18">
        <v>0.194134712768327</v>
      </c>
      <c r="F11" s="18"/>
      <c r="G11" s="18">
        <v>0.20233998827999899</v>
      </c>
      <c r="H11" s="18">
        <v>0.250378954637474</v>
      </c>
      <c r="I11" s="18">
        <v>0.16759493350263399</v>
      </c>
      <c r="J11" s="18"/>
      <c r="K11" s="18">
        <v>0.18371330782637799</v>
      </c>
      <c r="L11" s="18">
        <v>0.20055932579403901</v>
      </c>
      <c r="M11" s="18">
        <v>0.22925282562771199</v>
      </c>
      <c r="N11" s="18">
        <v>0.211207528928644</v>
      </c>
      <c r="O11" s="18"/>
      <c r="P11" s="18">
        <v>0.15397623431973401</v>
      </c>
      <c r="Q11" s="18">
        <v>0.20422191248000601</v>
      </c>
      <c r="R11" s="18">
        <v>0.21071836368453001</v>
      </c>
      <c r="S11" s="18">
        <v>0.139926312073753</v>
      </c>
      <c r="T11" s="18">
        <v>0.21328957869755999</v>
      </c>
      <c r="U11" s="18">
        <v>0.20949698187347601</v>
      </c>
      <c r="V11" s="18">
        <v>0.22278024372873001</v>
      </c>
      <c r="W11" s="18">
        <v>0.230454450417272</v>
      </c>
      <c r="X11" s="18">
        <v>0.25643574626523702</v>
      </c>
      <c r="Y11" s="18">
        <v>0.16971735935196999</v>
      </c>
      <c r="Z11" s="18">
        <v>0.29031900916850201</v>
      </c>
      <c r="AA11" s="18">
        <v>0.15982177921596</v>
      </c>
      <c r="AB11" s="18"/>
      <c r="AC11" s="18">
        <v>0.20190306006936501</v>
      </c>
      <c r="AD11" s="18">
        <v>0.208474291488568</v>
      </c>
      <c r="AE11" s="18">
        <v>0.17044274715829599</v>
      </c>
      <c r="AF11" s="18">
        <v>0.15652123588604</v>
      </c>
      <c r="AG11" s="18"/>
      <c r="AH11" s="18">
        <v>0.18951361598420199</v>
      </c>
      <c r="AI11" s="18">
        <v>0.21601799161878699</v>
      </c>
      <c r="AJ11" s="18">
        <v>0.22635559050719301</v>
      </c>
      <c r="AK11" s="18">
        <v>0.20692915918275601</v>
      </c>
      <c r="AL11" s="18"/>
      <c r="AM11" s="18">
        <v>0.19659772041317899</v>
      </c>
      <c r="AN11" s="18">
        <v>0.19370878669333899</v>
      </c>
      <c r="AO11" s="18">
        <v>0.26067725499359501</v>
      </c>
      <c r="AP11" s="18"/>
      <c r="AQ11" s="18">
        <v>0.19657779642720499</v>
      </c>
      <c r="AR11" s="18">
        <v>0.20606999749888399</v>
      </c>
      <c r="AS11" s="18">
        <v>0.122089920100428</v>
      </c>
      <c r="AT11" s="18">
        <v>0.23256238320113201</v>
      </c>
      <c r="AU11" s="18">
        <v>0.25085914394448</v>
      </c>
      <c r="AV11" s="18"/>
      <c r="AW11" s="18">
        <v>0.21111021104799499</v>
      </c>
      <c r="AX11" s="18">
        <v>0.16703888433873601</v>
      </c>
      <c r="AY11" s="18">
        <v>0.16703888433873601</v>
      </c>
      <c r="AZ11" s="18">
        <v>0.234015247073628</v>
      </c>
      <c r="BA11" s="18">
        <v>0.21024779721843101</v>
      </c>
      <c r="BB11" s="18">
        <v>0.27257083761131401</v>
      </c>
      <c r="BC11" s="18">
        <v>0.145342912541299</v>
      </c>
      <c r="BD11" s="18">
        <v>0.24397026670684499</v>
      </c>
      <c r="BE11" s="18">
        <v>8.3311272936834102E-2</v>
      </c>
      <c r="BF11" s="18"/>
      <c r="BG11" s="18">
        <v>0.20028423908673701</v>
      </c>
      <c r="BH11" s="18">
        <v>0.20247775232612</v>
      </c>
      <c r="BI11" s="18">
        <v>0.184863263396497</v>
      </c>
      <c r="BJ11" s="18">
        <v>0.22316798887134801</v>
      </c>
      <c r="BK11" s="18">
        <v>0.221313549653469</v>
      </c>
      <c r="BL11" s="18">
        <v>0</v>
      </c>
      <c r="BM11" s="18"/>
      <c r="BN11" s="18">
        <v>0.22305608526495399</v>
      </c>
      <c r="BO11" s="18">
        <v>0.17399430790446899</v>
      </c>
      <c r="BP11" s="18">
        <v>0.15951766410719001</v>
      </c>
      <c r="BQ11" s="18">
        <v>0.219065926089863</v>
      </c>
      <c r="BR11" s="18">
        <v>0.237972659832144</v>
      </c>
      <c r="BS11" s="18">
        <v>0.22883441528204401</v>
      </c>
      <c r="BT11" s="18"/>
      <c r="BU11" s="18">
        <v>0.18286248804081701</v>
      </c>
      <c r="BV11" s="18">
        <v>0.24242947924876501</v>
      </c>
      <c r="BW11" s="18"/>
      <c r="BX11" s="18">
        <v>0.168010012368248</v>
      </c>
      <c r="BY11" s="18">
        <v>0.224590483698208</v>
      </c>
      <c r="BZ11" s="18"/>
      <c r="CA11" s="18">
        <v>0.201613481981229</v>
      </c>
      <c r="CB11" s="18">
        <v>0.19595304064513799</v>
      </c>
    </row>
    <row r="12" spans="2:80" x14ac:dyDescent="0.35">
      <c r="B12" s="15"/>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CB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480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ht="58" x14ac:dyDescent="0.35">
      <c r="B9" s="17" t="s">
        <v>481</v>
      </c>
      <c r="C9" s="16">
        <v>0.32662983654750699</v>
      </c>
      <c r="D9" s="16">
        <v>0.37561669420001598</v>
      </c>
      <c r="E9" s="16">
        <v>0.27899181606912998</v>
      </c>
      <c r="F9" s="16"/>
      <c r="G9" s="16">
        <v>0.26224095750805498</v>
      </c>
      <c r="H9" s="16">
        <v>0.33310683509403499</v>
      </c>
      <c r="I9" s="16">
        <v>0.34833875680300802</v>
      </c>
      <c r="J9" s="16"/>
      <c r="K9" s="16">
        <v>0.39123335209791099</v>
      </c>
      <c r="L9" s="16">
        <v>0.300376434029829</v>
      </c>
      <c r="M9" s="16">
        <v>0.31977545381271599</v>
      </c>
      <c r="N9" s="16">
        <v>0.25469655697775601</v>
      </c>
      <c r="O9" s="16"/>
      <c r="P9" s="16">
        <v>0.41750621842418401</v>
      </c>
      <c r="Q9" s="16">
        <v>0.37753641826428902</v>
      </c>
      <c r="R9" s="16">
        <v>0.30728810753948599</v>
      </c>
      <c r="S9" s="16">
        <v>0.380181754211454</v>
      </c>
      <c r="T9" s="16">
        <v>0.28998458495771601</v>
      </c>
      <c r="U9" s="16">
        <v>0.27508969055100502</v>
      </c>
      <c r="V9" s="16">
        <v>0.225144132579252</v>
      </c>
      <c r="W9" s="16">
        <v>0.26674887602924402</v>
      </c>
      <c r="X9" s="16">
        <v>0.33322702992584302</v>
      </c>
      <c r="Y9" s="16">
        <v>0.27684823857256302</v>
      </c>
      <c r="Z9" s="16">
        <v>0.27155952372651698</v>
      </c>
      <c r="AA9" s="16">
        <v>0.37716907255284898</v>
      </c>
      <c r="AB9" s="16"/>
      <c r="AC9" s="16">
        <v>0.26738007239030098</v>
      </c>
      <c r="AD9" s="16">
        <v>0.32444177739533703</v>
      </c>
      <c r="AE9" s="16">
        <v>0.42271162103133902</v>
      </c>
      <c r="AF9" s="16">
        <v>0.37792844627843297</v>
      </c>
      <c r="AG9" s="16"/>
      <c r="AH9" s="16">
        <v>0.29273615626328597</v>
      </c>
      <c r="AI9" s="16">
        <v>0.38099478822233801</v>
      </c>
      <c r="AJ9" s="16">
        <v>0.43974784422063301</v>
      </c>
      <c r="AK9" s="16">
        <v>0.26458121241274302</v>
      </c>
      <c r="AL9" s="16"/>
      <c r="AM9" s="16">
        <v>0.31441081681363198</v>
      </c>
      <c r="AN9" s="16">
        <v>0.34654879594517002</v>
      </c>
      <c r="AO9" s="16">
        <v>0.31753300641005899</v>
      </c>
      <c r="AP9" s="16"/>
      <c r="AQ9" s="16">
        <v>0.379667325859257</v>
      </c>
      <c r="AR9" s="16">
        <v>0.22658729186645399</v>
      </c>
      <c r="AS9" s="16">
        <v>0.37584346332653501</v>
      </c>
      <c r="AT9" s="16">
        <v>0.21437239550193599</v>
      </c>
      <c r="AU9" s="16">
        <v>0.29464055911549297</v>
      </c>
      <c r="AV9" s="16"/>
      <c r="AW9" s="16">
        <v>0.212843197046304</v>
      </c>
      <c r="AX9" s="16">
        <v>0.35375977930973301</v>
      </c>
      <c r="AY9" s="16">
        <v>0.35375977930973301</v>
      </c>
      <c r="AZ9" s="16">
        <v>0.333216917993154</v>
      </c>
      <c r="BA9" s="16">
        <v>0.35157873488383501</v>
      </c>
      <c r="BB9" s="16">
        <v>0.25343793055520097</v>
      </c>
      <c r="BC9" s="16">
        <v>0.63380292523050796</v>
      </c>
      <c r="BD9" s="16">
        <v>0.15653503508925201</v>
      </c>
      <c r="BE9" s="16">
        <v>0.17764120024833499</v>
      </c>
      <c r="BF9" s="16"/>
      <c r="BG9" s="16">
        <v>0.37033825324661601</v>
      </c>
      <c r="BH9" s="16">
        <v>0.273812349931562</v>
      </c>
      <c r="BI9" s="16">
        <v>0.27144614565328501</v>
      </c>
      <c r="BJ9" s="16">
        <v>0.247604558471059</v>
      </c>
      <c r="BK9" s="16">
        <v>0.219442349779743</v>
      </c>
      <c r="BL9" s="16">
        <v>0</v>
      </c>
      <c r="BM9" s="16"/>
      <c r="BN9" s="16">
        <v>0.360291537071533</v>
      </c>
      <c r="BO9" s="16">
        <v>0.344080703941883</v>
      </c>
      <c r="BP9" s="16">
        <v>0.26316029918105099</v>
      </c>
      <c r="BQ9" s="16">
        <v>0.31089482058114198</v>
      </c>
      <c r="BR9" s="16">
        <v>0.29842140821493102</v>
      </c>
      <c r="BS9" s="16">
        <v>0.35933727385364</v>
      </c>
      <c r="BT9" s="16"/>
      <c r="BU9" s="16">
        <v>0.34394501682554401</v>
      </c>
      <c r="BV9" s="16">
        <v>0.28740406001614299</v>
      </c>
      <c r="BW9" s="16"/>
      <c r="BX9" s="16">
        <v>0.33153776977289201</v>
      </c>
      <c r="BY9" s="16">
        <v>0.32314681630286801</v>
      </c>
      <c r="BZ9" s="16"/>
      <c r="CA9" s="16">
        <v>0.29449950718521301</v>
      </c>
      <c r="CB9" s="16">
        <v>0.35346686601209099</v>
      </c>
    </row>
    <row r="10" spans="2:80" ht="87" x14ac:dyDescent="0.35">
      <c r="B10" s="17" t="s">
        <v>482</v>
      </c>
      <c r="C10" s="16">
        <v>0.53509528853840005</v>
      </c>
      <c r="D10" s="16">
        <v>0.509112015831228</v>
      </c>
      <c r="E10" s="16">
        <v>0.560363120292376</v>
      </c>
      <c r="F10" s="16"/>
      <c r="G10" s="16">
        <v>0.61749909004910897</v>
      </c>
      <c r="H10" s="16">
        <v>0.51356124558188299</v>
      </c>
      <c r="I10" s="16">
        <v>0.51618547089007705</v>
      </c>
      <c r="J10" s="16"/>
      <c r="K10" s="16">
        <v>0.44831339196399</v>
      </c>
      <c r="L10" s="16">
        <v>0.55400635429096901</v>
      </c>
      <c r="M10" s="16">
        <v>0.58567290393910099</v>
      </c>
      <c r="N10" s="16">
        <v>0.62407598048832402</v>
      </c>
      <c r="O10" s="16"/>
      <c r="P10" s="16">
        <v>0.49774189536563801</v>
      </c>
      <c r="Q10" s="16">
        <v>0.49958761759174503</v>
      </c>
      <c r="R10" s="16">
        <v>0.53121698964988795</v>
      </c>
      <c r="S10" s="16">
        <v>0.47154900426386098</v>
      </c>
      <c r="T10" s="16">
        <v>0.52216460905710704</v>
      </c>
      <c r="U10" s="16">
        <v>0.52796277205003905</v>
      </c>
      <c r="V10" s="16">
        <v>0.57113489523164995</v>
      </c>
      <c r="W10" s="16">
        <v>0.59142031954141905</v>
      </c>
      <c r="X10" s="16">
        <v>0.58350552835252401</v>
      </c>
      <c r="Y10" s="16">
        <v>0.61474732021163203</v>
      </c>
      <c r="Z10" s="16">
        <v>0.55250764208460301</v>
      </c>
      <c r="AA10" s="16">
        <v>0.49960129473401899</v>
      </c>
      <c r="AB10" s="16"/>
      <c r="AC10" s="16">
        <v>0.607939654313424</v>
      </c>
      <c r="AD10" s="16">
        <v>0.53923566444311</v>
      </c>
      <c r="AE10" s="16">
        <v>0.48022183955282699</v>
      </c>
      <c r="AF10" s="16">
        <v>0.487731959132707</v>
      </c>
      <c r="AG10" s="16"/>
      <c r="AH10" s="16">
        <v>0.58773655769813604</v>
      </c>
      <c r="AI10" s="16">
        <v>0.43851279740263299</v>
      </c>
      <c r="AJ10" s="16">
        <v>0.42275421990678202</v>
      </c>
      <c r="AK10" s="16">
        <v>0.48444760531947101</v>
      </c>
      <c r="AL10" s="16"/>
      <c r="AM10" s="16">
        <v>0.57989357578115797</v>
      </c>
      <c r="AN10" s="16">
        <v>0.50036114804824905</v>
      </c>
      <c r="AO10" s="16">
        <v>0.42390454059946597</v>
      </c>
      <c r="AP10" s="16"/>
      <c r="AQ10" s="16">
        <v>0.49343425527535101</v>
      </c>
      <c r="AR10" s="16">
        <v>0.61896713092142497</v>
      </c>
      <c r="AS10" s="16">
        <v>0.50734305334208596</v>
      </c>
      <c r="AT10" s="16">
        <v>0.68524237425789503</v>
      </c>
      <c r="AU10" s="16">
        <v>0.51251909784635596</v>
      </c>
      <c r="AV10" s="16"/>
      <c r="AW10" s="16">
        <v>0.66227542585717403</v>
      </c>
      <c r="AX10" s="16">
        <v>0.49449290851751798</v>
      </c>
      <c r="AY10" s="16">
        <v>0.49449290851751798</v>
      </c>
      <c r="AZ10" s="16">
        <v>0.55089339841859997</v>
      </c>
      <c r="BA10" s="16">
        <v>0.498805033467217</v>
      </c>
      <c r="BB10" s="16">
        <v>0.64513127076999199</v>
      </c>
      <c r="BC10" s="16">
        <v>0.36619707476949198</v>
      </c>
      <c r="BD10" s="16">
        <v>0.69981082313032295</v>
      </c>
      <c r="BE10" s="16">
        <v>0.73904752681483099</v>
      </c>
      <c r="BF10" s="16"/>
      <c r="BG10" s="16">
        <v>0.48383849861350398</v>
      </c>
      <c r="BH10" s="16">
        <v>0.59931448578947599</v>
      </c>
      <c r="BI10" s="16">
        <v>0.62993316002299105</v>
      </c>
      <c r="BJ10" s="16">
        <v>0.67155774150318803</v>
      </c>
      <c r="BK10" s="16">
        <v>0.57512551424065905</v>
      </c>
      <c r="BL10" s="16">
        <v>1</v>
      </c>
      <c r="BM10" s="16"/>
      <c r="BN10" s="16">
        <v>0.54548576995686004</v>
      </c>
      <c r="BO10" s="16">
        <v>0.52384395801179895</v>
      </c>
      <c r="BP10" s="16">
        <v>0.59913547231446396</v>
      </c>
      <c r="BQ10" s="16">
        <v>0.545140765054693</v>
      </c>
      <c r="BR10" s="16">
        <v>0.52736183896600297</v>
      </c>
      <c r="BS10" s="16">
        <v>0.468447165827233</v>
      </c>
      <c r="BT10" s="16"/>
      <c r="BU10" s="16">
        <v>0.54025883167472699</v>
      </c>
      <c r="BV10" s="16">
        <v>0.52339780771964595</v>
      </c>
      <c r="BW10" s="16"/>
      <c r="BX10" s="16">
        <v>0.54237652886547505</v>
      </c>
      <c r="BY10" s="16">
        <v>0.52992799992613504</v>
      </c>
      <c r="BZ10" s="16"/>
      <c r="CA10" s="16">
        <v>0.57207365400520105</v>
      </c>
      <c r="CB10" s="16">
        <v>0.50598927950414296</v>
      </c>
    </row>
    <row r="11" spans="2:80" x14ac:dyDescent="0.35">
      <c r="B11" s="17" t="s">
        <v>98</v>
      </c>
      <c r="C11" s="18">
        <v>0.13827487491409199</v>
      </c>
      <c r="D11" s="18">
        <v>0.115271289968756</v>
      </c>
      <c r="E11" s="18">
        <v>0.16064506363849401</v>
      </c>
      <c r="F11" s="18"/>
      <c r="G11" s="18">
        <v>0.12025995244283599</v>
      </c>
      <c r="H11" s="18">
        <v>0.15333191932408199</v>
      </c>
      <c r="I11" s="18">
        <v>0.13547577230691499</v>
      </c>
      <c r="J11" s="18"/>
      <c r="K11" s="18">
        <v>0.1604532559381</v>
      </c>
      <c r="L11" s="18">
        <v>0.145617211679202</v>
      </c>
      <c r="M11" s="18">
        <v>9.4551642248183299E-2</v>
      </c>
      <c r="N11" s="18">
        <v>0.12122746253392</v>
      </c>
      <c r="O11" s="18"/>
      <c r="P11" s="18">
        <v>8.4751886210178207E-2</v>
      </c>
      <c r="Q11" s="18">
        <v>0.122875964143965</v>
      </c>
      <c r="R11" s="18">
        <v>0.16149490281062601</v>
      </c>
      <c r="S11" s="18">
        <v>0.14826924152468601</v>
      </c>
      <c r="T11" s="18">
        <v>0.18785080598517701</v>
      </c>
      <c r="U11" s="18">
        <v>0.19694753739895601</v>
      </c>
      <c r="V11" s="18">
        <v>0.20372097218909799</v>
      </c>
      <c r="W11" s="18">
        <v>0.14183080442933699</v>
      </c>
      <c r="X11" s="18">
        <v>8.3267441721632807E-2</v>
      </c>
      <c r="Y11" s="18">
        <v>0.108404441215805</v>
      </c>
      <c r="Z11" s="18">
        <v>0.17593283418888001</v>
      </c>
      <c r="AA11" s="18">
        <v>0.123229632713132</v>
      </c>
      <c r="AB11" s="18"/>
      <c r="AC11" s="18">
        <v>0.124680273296275</v>
      </c>
      <c r="AD11" s="18">
        <v>0.136322558161552</v>
      </c>
      <c r="AE11" s="18">
        <v>9.7066539415833694E-2</v>
      </c>
      <c r="AF11" s="18">
        <v>0.13433959458886099</v>
      </c>
      <c r="AG11" s="18"/>
      <c r="AH11" s="18">
        <v>0.119527286038578</v>
      </c>
      <c r="AI11" s="18">
        <v>0.180492414375029</v>
      </c>
      <c r="AJ11" s="18">
        <v>0.13749793587258499</v>
      </c>
      <c r="AK11" s="18">
        <v>0.25097118226778597</v>
      </c>
      <c r="AL11" s="18"/>
      <c r="AM11" s="18">
        <v>0.10569560740521</v>
      </c>
      <c r="AN11" s="18">
        <v>0.15309005600658099</v>
      </c>
      <c r="AO11" s="18">
        <v>0.25856245299047398</v>
      </c>
      <c r="AP11" s="18"/>
      <c r="AQ11" s="18">
        <v>0.12689841886539199</v>
      </c>
      <c r="AR11" s="18">
        <v>0.15444557721212099</v>
      </c>
      <c r="AS11" s="18">
        <v>0.116813483331379</v>
      </c>
      <c r="AT11" s="18">
        <v>0.100385230240168</v>
      </c>
      <c r="AU11" s="18">
        <v>0.19284034303815001</v>
      </c>
      <c r="AV11" s="18"/>
      <c r="AW11" s="18">
        <v>0.124881377096523</v>
      </c>
      <c r="AX11" s="18">
        <v>0.151747312172749</v>
      </c>
      <c r="AY11" s="18">
        <v>0.151747312172749</v>
      </c>
      <c r="AZ11" s="18">
        <v>0.115889683588247</v>
      </c>
      <c r="BA11" s="18">
        <v>0.14961623164894799</v>
      </c>
      <c r="BB11" s="18">
        <v>0.101430798674808</v>
      </c>
      <c r="BC11" s="18">
        <v>0</v>
      </c>
      <c r="BD11" s="18">
        <v>0.14365414178042499</v>
      </c>
      <c r="BE11" s="18">
        <v>8.3311272936834102E-2</v>
      </c>
      <c r="BF11" s="18"/>
      <c r="BG11" s="18">
        <v>0.14582324813987901</v>
      </c>
      <c r="BH11" s="18">
        <v>0.126873164278962</v>
      </c>
      <c r="BI11" s="18">
        <v>9.8620694323723598E-2</v>
      </c>
      <c r="BJ11" s="18">
        <v>8.0837700025753301E-2</v>
      </c>
      <c r="BK11" s="18">
        <v>0.205432135979597</v>
      </c>
      <c r="BL11" s="18">
        <v>0</v>
      </c>
      <c r="BM11" s="18"/>
      <c r="BN11" s="18">
        <v>9.4222692971606903E-2</v>
      </c>
      <c r="BO11" s="18">
        <v>0.13207533804631899</v>
      </c>
      <c r="BP11" s="18">
        <v>0.13770422850448499</v>
      </c>
      <c r="BQ11" s="18">
        <v>0.14396441436416399</v>
      </c>
      <c r="BR11" s="18">
        <v>0.17421675281906601</v>
      </c>
      <c r="BS11" s="18">
        <v>0.17221556031912699</v>
      </c>
      <c r="BT11" s="18"/>
      <c r="BU11" s="18">
        <v>0.11579615149972899</v>
      </c>
      <c r="BV11" s="18">
        <v>0.18919813226421101</v>
      </c>
      <c r="BW11" s="18"/>
      <c r="BX11" s="18">
        <v>0.126085701361633</v>
      </c>
      <c r="BY11" s="18">
        <v>0.146925183770998</v>
      </c>
      <c r="BZ11" s="18"/>
      <c r="CA11" s="18">
        <v>0.133426838809586</v>
      </c>
      <c r="CB11" s="18">
        <v>0.140543854483766</v>
      </c>
    </row>
    <row r="12" spans="2:80" x14ac:dyDescent="0.35">
      <c r="B12" s="15"/>
    </row>
    <row r="13" spans="2:80" x14ac:dyDescent="0.35">
      <c r="B13" t="s">
        <v>101</v>
      </c>
    </row>
    <row r="14" spans="2:80" x14ac:dyDescent="0.35">
      <c r="B14" t="s">
        <v>102</v>
      </c>
    </row>
    <row r="16" spans="2:80" x14ac:dyDescent="0.35">
      <c r="B16"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CB17"/>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486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ht="29" x14ac:dyDescent="0.35">
      <c r="B9" s="17" t="s">
        <v>483</v>
      </c>
      <c r="C9" s="16">
        <v>0.62684344743881604</v>
      </c>
      <c r="D9" s="16">
        <v>0.61660843041302205</v>
      </c>
      <c r="E9" s="16">
        <v>0.63679664660357904</v>
      </c>
      <c r="F9" s="16"/>
      <c r="G9" s="16">
        <v>0.50122135164742698</v>
      </c>
      <c r="H9" s="16">
        <v>0.59942109056739701</v>
      </c>
      <c r="I9" s="16">
        <v>0.69603324289398505</v>
      </c>
      <c r="J9" s="16"/>
      <c r="K9" s="16">
        <v>0.62367972641859304</v>
      </c>
      <c r="L9" s="16">
        <v>0.65616109730463401</v>
      </c>
      <c r="M9" s="16">
        <v>0.63235135827426703</v>
      </c>
      <c r="N9" s="16">
        <v>0.58879940742087999</v>
      </c>
      <c r="O9" s="16"/>
      <c r="P9" s="16">
        <v>0.53219569582815296</v>
      </c>
      <c r="Q9" s="16">
        <v>0.59602088137130305</v>
      </c>
      <c r="R9" s="16">
        <v>0.68325580270023401</v>
      </c>
      <c r="S9" s="16">
        <v>0.64928831594725001</v>
      </c>
      <c r="T9" s="16">
        <v>0.75014555812783301</v>
      </c>
      <c r="U9" s="16">
        <v>0.60418655536305499</v>
      </c>
      <c r="V9" s="16">
        <v>0.58937702895329902</v>
      </c>
      <c r="W9" s="16">
        <v>0.61581375380334602</v>
      </c>
      <c r="X9" s="16">
        <v>0.69671054519720399</v>
      </c>
      <c r="Y9" s="16">
        <v>0.69501392251230598</v>
      </c>
      <c r="Z9" s="16">
        <v>0.57348436555470095</v>
      </c>
      <c r="AA9" s="16">
        <v>0.506920577950429</v>
      </c>
      <c r="AB9" s="16"/>
      <c r="AC9" s="16">
        <v>0.58265421204616696</v>
      </c>
      <c r="AD9" s="16">
        <v>0.68962117194246397</v>
      </c>
      <c r="AE9" s="16">
        <v>0.63227740832161505</v>
      </c>
      <c r="AF9" s="16">
        <v>0.541198845044355</v>
      </c>
      <c r="AG9" s="16"/>
      <c r="AH9" s="16">
        <v>0.64247393358201499</v>
      </c>
      <c r="AI9" s="16">
        <v>0.58843317437026499</v>
      </c>
      <c r="AJ9" s="16">
        <v>0.62343105972175195</v>
      </c>
      <c r="AK9" s="16">
        <v>0.51960755671385594</v>
      </c>
      <c r="AL9" s="16"/>
      <c r="AM9" s="16">
        <v>0.62858171393171303</v>
      </c>
      <c r="AN9" s="16">
        <v>0.62520120412586699</v>
      </c>
      <c r="AO9" s="16">
        <v>0.61426656523916001</v>
      </c>
      <c r="AP9" s="16"/>
      <c r="AQ9" s="16">
        <v>0.62783050474747903</v>
      </c>
      <c r="AR9" s="16">
        <v>0.55012281685668796</v>
      </c>
      <c r="AS9" s="16">
        <v>0.75581408863020505</v>
      </c>
      <c r="AT9" s="16">
        <v>0.81884220734401303</v>
      </c>
      <c r="AU9" s="16">
        <v>0.59832984485023599</v>
      </c>
      <c r="AV9" s="16"/>
      <c r="AW9" s="16">
        <v>0.78133305765871497</v>
      </c>
      <c r="AX9" s="16">
        <v>0.78639221153066496</v>
      </c>
      <c r="AY9" s="16">
        <v>0.78639221153066496</v>
      </c>
      <c r="AZ9" s="16">
        <v>0.46863094110138998</v>
      </c>
      <c r="BA9" s="16">
        <v>0.464759486920237</v>
      </c>
      <c r="BB9" s="16">
        <v>0.30936022649807399</v>
      </c>
      <c r="BC9" s="16">
        <v>0.39749936112574502</v>
      </c>
      <c r="BD9" s="16">
        <v>0.60396829386407003</v>
      </c>
      <c r="BE9" s="16">
        <v>0.45034241910768502</v>
      </c>
      <c r="BF9" s="16"/>
      <c r="BG9" s="16">
        <v>0.66535255099421198</v>
      </c>
      <c r="BH9" s="16">
        <v>0.57501340918810395</v>
      </c>
      <c r="BI9" s="16">
        <v>0.44033846938441001</v>
      </c>
      <c r="BJ9" s="16">
        <v>0.57654600054985095</v>
      </c>
      <c r="BK9" s="16">
        <v>0.57507859146574203</v>
      </c>
      <c r="BL9" s="16">
        <v>0.81672791526049104</v>
      </c>
      <c r="BM9" s="16"/>
      <c r="BN9" s="16">
        <v>0.52637096109478598</v>
      </c>
      <c r="BO9" s="16">
        <v>0.62403369394802399</v>
      </c>
      <c r="BP9" s="16">
        <v>0.65213156141247997</v>
      </c>
      <c r="BQ9" s="16">
        <v>0.683056732057292</v>
      </c>
      <c r="BR9" s="16">
        <v>0.61438720813009795</v>
      </c>
      <c r="BS9" s="16">
        <v>0.679818601776634</v>
      </c>
      <c r="BT9" s="16"/>
      <c r="BU9" s="16">
        <v>0.62307382751917995</v>
      </c>
      <c r="BV9" s="16">
        <v>0.63538313724865203</v>
      </c>
      <c r="BW9" s="16"/>
      <c r="BX9" s="16">
        <v>0.67070534643334101</v>
      </c>
      <c r="BY9" s="16">
        <v>0.59571590858475898</v>
      </c>
      <c r="BZ9" s="16"/>
      <c r="CA9" s="16">
        <v>0.65094493624635097</v>
      </c>
      <c r="CB9" s="16">
        <v>0.61356259258552703</v>
      </c>
    </row>
    <row r="10" spans="2:80" ht="29" x14ac:dyDescent="0.35">
      <c r="B10" s="17" t="s">
        <v>484</v>
      </c>
      <c r="C10" s="16">
        <v>0.26283146393375301</v>
      </c>
      <c r="D10" s="16">
        <v>0.27268051454216702</v>
      </c>
      <c r="E10" s="16">
        <v>0.25325360372674699</v>
      </c>
      <c r="F10" s="16"/>
      <c r="G10" s="16">
        <v>0.33821650094578698</v>
      </c>
      <c r="H10" s="16">
        <v>0.26836482524331201</v>
      </c>
      <c r="I10" s="16">
        <v>0.22862828094127</v>
      </c>
      <c r="J10" s="16"/>
      <c r="K10" s="16">
        <v>0.27574832885471601</v>
      </c>
      <c r="L10" s="16">
        <v>0.249940901136882</v>
      </c>
      <c r="M10" s="16">
        <v>0.25043142891992898</v>
      </c>
      <c r="N10" s="16">
        <v>0.265545296240635</v>
      </c>
      <c r="O10" s="16"/>
      <c r="P10" s="16">
        <v>0.30240012435227898</v>
      </c>
      <c r="Q10" s="16">
        <v>0.30801467209240602</v>
      </c>
      <c r="R10" s="16">
        <v>0.223609622505299</v>
      </c>
      <c r="S10" s="16">
        <v>0.30266917259305398</v>
      </c>
      <c r="T10" s="16">
        <v>0.191790303386352</v>
      </c>
      <c r="U10" s="16">
        <v>0.285828883740674</v>
      </c>
      <c r="V10" s="16">
        <v>0.23339772733992001</v>
      </c>
      <c r="W10" s="16">
        <v>0.282913435428577</v>
      </c>
      <c r="X10" s="16">
        <v>0.20527429175728301</v>
      </c>
      <c r="Y10" s="16">
        <v>0.209726410148906</v>
      </c>
      <c r="Z10" s="16">
        <v>0.37028418273370201</v>
      </c>
      <c r="AA10" s="16">
        <v>0.20605308821711199</v>
      </c>
      <c r="AB10" s="16"/>
      <c r="AC10" s="16">
        <v>0.29569785120423703</v>
      </c>
      <c r="AD10" s="16">
        <v>0.214633912125652</v>
      </c>
      <c r="AE10" s="16">
        <v>0.24856239017830001</v>
      </c>
      <c r="AF10" s="16">
        <v>0.369456797189675</v>
      </c>
      <c r="AG10" s="16"/>
      <c r="AH10" s="16">
        <v>0.23961703712153301</v>
      </c>
      <c r="AI10" s="16">
        <v>0.297141146390414</v>
      </c>
      <c r="AJ10" s="16">
        <v>0.28760194877441397</v>
      </c>
      <c r="AK10" s="16">
        <v>0.40101061780712</v>
      </c>
      <c r="AL10" s="16"/>
      <c r="AM10" s="16">
        <v>0.25220995893386999</v>
      </c>
      <c r="AN10" s="16">
        <v>0.277686518975713</v>
      </c>
      <c r="AO10" s="16">
        <v>0.27114030482009399</v>
      </c>
      <c r="AP10" s="16"/>
      <c r="AQ10" s="16">
        <v>0.27595980074043602</v>
      </c>
      <c r="AR10" s="16">
        <v>0.291439480028506</v>
      </c>
      <c r="AS10" s="16">
        <v>0.186715372419367</v>
      </c>
      <c r="AT10" s="16">
        <v>0.13878640406103501</v>
      </c>
      <c r="AU10" s="16">
        <v>0.27732852926808799</v>
      </c>
      <c r="AV10" s="16"/>
      <c r="AW10" s="16">
        <v>0.161084361754424</v>
      </c>
      <c r="AX10" s="16">
        <v>0.173027509666866</v>
      </c>
      <c r="AY10" s="16">
        <v>0.173027509666866</v>
      </c>
      <c r="AZ10" s="16">
        <v>0.33128028984353702</v>
      </c>
      <c r="BA10" s="16">
        <v>0.45736962567693101</v>
      </c>
      <c r="BB10" s="16">
        <v>0.43868479689735101</v>
      </c>
      <c r="BC10" s="16">
        <v>0.47239340856706502</v>
      </c>
      <c r="BD10" s="16">
        <v>0.13592792269053899</v>
      </c>
      <c r="BE10" s="16">
        <v>0.37854142007445202</v>
      </c>
      <c r="BF10" s="16"/>
      <c r="BG10" s="16">
        <v>0.25070464799789599</v>
      </c>
      <c r="BH10" s="16">
        <v>0.302511987305075</v>
      </c>
      <c r="BI10" s="16">
        <v>0.35387727040184802</v>
      </c>
      <c r="BJ10" s="16">
        <v>0.244953320627009</v>
      </c>
      <c r="BK10" s="16">
        <v>0.26063218134598698</v>
      </c>
      <c r="BL10" s="16">
        <v>9.4196340811923504E-2</v>
      </c>
      <c r="BM10" s="16"/>
      <c r="BN10" s="16">
        <v>0.33499975856946401</v>
      </c>
      <c r="BO10" s="16">
        <v>0.27689331188334798</v>
      </c>
      <c r="BP10" s="16">
        <v>0.244688007237609</v>
      </c>
      <c r="BQ10" s="16">
        <v>0.22279179007156699</v>
      </c>
      <c r="BR10" s="16">
        <v>0.24945255650293199</v>
      </c>
      <c r="BS10" s="16">
        <v>0.210335916803641</v>
      </c>
      <c r="BT10" s="16"/>
      <c r="BU10" s="16">
        <v>0.27014395602513303</v>
      </c>
      <c r="BV10" s="16">
        <v>0.24626575823170499</v>
      </c>
      <c r="BW10" s="16"/>
      <c r="BX10" s="16">
        <v>0.23685459689767999</v>
      </c>
      <c r="BY10" s="16">
        <v>0.28126650565579298</v>
      </c>
      <c r="BZ10" s="16"/>
      <c r="CA10" s="16">
        <v>0.22680212035651501</v>
      </c>
      <c r="CB10" s="16">
        <v>0.29431683866255398</v>
      </c>
    </row>
    <row r="11" spans="2:80" ht="29" x14ac:dyDescent="0.35">
      <c r="B11" s="17" t="s">
        <v>485</v>
      </c>
      <c r="C11" s="16">
        <v>4.64500762822724E-2</v>
      </c>
      <c r="D11" s="16">
        <v>6.14414986144112E-2</v>
      </c>
      <c r="E11" s="16">
        <v>3.1871437882471702E-2</v>
      </c>
      <c r="F11" s="16"/>
      <c r="G11" s="16">
        <v>7.6430553783436495E-2</v>
      </c>
      <c r="H11" s="16">
        <v>6.8559398035220098E-2</v>
      </c>
      <c r="I11" s="16">
        <v>1.95104791429591E-2</v>
      </c>
      <c r="J11" s="16"/>
      <c r="K11" s="16">
        <v>3.9440640585115899E-2</v>
      </c>
      <c r="L11" s="16">
        <v>4.0587887039022198E-2</v>
      </c>
      <c r="M11" s="16">
        <v>5.7323335318187403E-2</v>
      </c>
      <c r="N11" s="16">
        <v>5.9707387330328598E-2</v>
      </c>
      <c r="O11" s="16"/>
      <c r="P11" s="16">
        <v>6.2949010845940095E-2</v>
      </c>
      <c r="Q11" s="16">
        <v>6.1590802235309001E-2</v>
      </c>
      <c r="R11" s="16">
        <v>2.3175584013988899E-2</v>
      </c>
      <c r="S11" s="16">
        <v>1.9983721970341501E-2</v>
      </c>
      <c r="T11" s="16">
        <v>2.8573510127200798E-2</v>
      </c>
      <c r="U11" s="16">
        <v>4.7088675751020902E-2</v>
      </c>
      <c r="V11" s="16">
        <v>3.5289074126604099E-2</v>
      </c>
      <c r="W11" s="16">
        <v>6.0305664942635701E-2</v>
      </c>
      <c r="X11" s="16">
        <v>3.9871583793678E-2</v>
      </c>
      <c r="Y11" s="16">
        <v>3.1386642476975403E-2</v>
      </c>
      <c r="Z11" s="16">
        <v>0</v>
      </c>
      <c r="AA11" s="16">
        <v>0.24367818457388901</v>
      </c>
      <c r="AB11" s="16"/>
      <c r="AC11" s="16">
        <v>4.9136346611390699E-2</v>
      </c>
      <c r="AD11" s="16">
        <v>4.0281311614545998E-2</v>
      </c>
      <c r="AE11" s="16">
        <v>5.4615140866875897E-2</v>
      </c>
      <c r="AF11" s="16">
        <v>4.4719667372700903E-2</v>
      </c>
      <c r="AG11" s="16"/>
      <c r="AH11" s="16">
        <v>5.0085744868493598E-2</v>
      </c>
      <c r="AI11" s="16">
        <v>3.6466201516646299E-2</v>
      </c>
      <c r="AJ11" s="16">
        <v>6.3113700919519594E-2</v>
      </c>
      <c r="AK11" s="16">
        <v>4.0241557134367001E-2</v>
      </c>
      <c r="AL11" s="16"/>
      <c r="AM11" s="16">
        <v>5.4393105152912499E-2</v>
      </c>
      <c r="AN11" s="16">
        <v>3.97200948447195E-2</v>
      </c>
      <c r="AO11" s="16">
        <v>2.96981884702456E-2</v>
      </c>
      <c r="AP11" s="16"/>
      <c r="AQ11" s="16">
        <v>3.4442769974487801E-2</v>
      </c>
      <c r="AR11" s="16">
        <v>6.5443736335755204E-2</v>
      </c>
      <c r="AS11" s="16">
        <v>3.59060000911662E-2</v>
      </c>
      <c r="AT11" s="16">
        <v>4.2371388594951397E-2</v>
      </c>
      <c r="AU11" s="16">
        <v>4.91339862762507E-2</v>
      </c>
      <c r="AV11" s="16"/>
      <c r="AW11" s="16">
        <v>1.72750164107646E-2</v>
      </c>
      <c r="AX11" s="16">
        <v>0</v>
      </c>
      <c r="AY11" s="16">
        <v>0</v>
      </c>
      <c r="AZ11" s="16">
        <v>0.12593624292574701</v>
      </c>
      <c r="BA11" s="16">
        <v>4.8532391104218101E-2</v>
      </c>
      <c r="BB11" s="16">
        <v>0.150524177929766</v>
      </c>
      <c r="BC11" s="16">
        <v>0.13010723030719001</v>
      </c>
      <c r="BD11" s="16">
        <v>6.8079228181758406E-2</v>
      </c>
      <c r="BE11" s="16">
        <v>0</v>
      </c>
      <c r="BF11" s="16"/>
      <c r="BG11" s="16">
        <v>2.5925711888309201E-2</v>
      </c>
      <c r="BH11" s="16">
        <v>7.4473646356384093E-2</v>
      </c>
      <c r="BI11" s="16">
        <v>8.7893019647267395E-2</v>
      </c>
      <c r="BJ11" s="16">
        <v>7.1993404341931896E-2</v>
      </c>
      <c r="BK11" s="16">
        <v>9.25421329765444E-2</v>
      </c>
      <c r="BL11" s="16">
        <v>0</v>
      </c>
      <c r="BM11" s="16"/>
      <c r="BN11" s="16">
        <v>8.8583141256282805E-2</v>
      </c>
      <c r="BO11" s="16">
        <v>3.2465068573581397E-2</v>
      </c>
      <c r="BP11" s="16">
        <v>4.5866069042148301E-2</v>
      </c>
      <c r="BQ11" s="16">
        <v>5.5405955645369098E-2</v>
      </c>
      <c r="BR11" s="16">
        <v>3.2704829202830903E-2</v>
      </c>
      <c r="BS11" s="16">
        <v>4.0942714677212499E-2</v>
      </c>
      <c r="BT11" s="16"/>
      <c r="BU11" s="16">
        <v>4.9392962418190203E-2</v>
      </c>
      <c r="BV11" s="16">
        <v>3.9783267616630702E-2</v>
      </c>
      <c r="BW11" s="16"/>
      <c r="BX11" s="16">
        <v>3.3411188850407503E-2</v>
      </c>
      <c r="BY11" s="16">
        <v>5.5703402847082299E-2</v>
      </c>
      <c r="BZ11" s="16"/>
      <c r="CA11" s="16">
        <v>4.2318006891717601E-2</v>
      </c>
      <c r="CB11" s="16">
        <v>4.8127007995820099E-2</v>
      </c>
    </row>
    <row r="12" spans="2:80" x14ac:dyDescent="0.35">
      <c r="B12" s="17" t="s">
        <v>192</v>
      </c>
      <c r="C12" s="18">
        <v>6.3875012345158896E-2</v>
      </c>
      <c r="D12" s="18">
        <v>4.9269556430400402E-2</v>
      </c>
      <c r="E12" s="18">
        <v>7.8078311787201607E-2</v>
      </c>
      <c r="F12" s="18"/>
      <c r="G12" s="18">
        <v>8.4131593623350098E-2</v>
      </c>
      <c r="H12" s="18">
        <v>6.3654686154071105E-2</v>
      </c>
      <c r="I12" s="18">
        <v>5.5827997021785397E-2</v>
      </c>
      <c r="J12" s="18"/>
      <c r="K12" s="18">
        <v>6.1131304141574402E-2</v>
      </c>
      <c r="L12" s="18">
        <v>5.3310114519462E-2</v>
      </c>
      <c r="M12" s="18">
        <v>5.9893877487616001E-2</v>
      </c>
      <c r="N12" s="18">
        <v>8.5947909008156298E-2</v>
      </c>
      <c r="O12" s="18"/>
      <c r="P12" s="18">
        <v>0.102455168973628</v>
      </c>
      <c r="Q12" s="18">
        <v>3.4373644300982602E-2</v>
      </c>
      <c r="R12" s="18">
        <v>6.9958990780478403E-2</v>
      </c>
      <c r="S12" s="18">
        <v>2.8058789489355099E-2</v>
      </c>
      <c r="T12" s="18">
        <v>2.9490628358613699E-2</v>
      </c>
      <c r="U12" s="18">
        <v>6.2895885145250394E-2</v>
      </c>
      <c r="V12" s="18">
        <v>0.14193616958017599</v>
      </c>
      <c r="W12" s="18">
        <v>4.09671458254409E-2</v>
      </c>
      <c r="X12" s="18">
        <v>5.8143579251835401E-2</v>
      </c>
      <c r="Y12" s="18">
        <v>6.3873024861812303E-2</v>
      </c>
      <c r="Z12" s="18">
        <v>5.6231451711597102E-2</v>
      </c>
      <c r="AA12" s="18">
        <v>4.3348149258570001E-2</v>
      </c>
      <c r="AB12" s="18"/>
      <c r="AC12" s="18">
        <v>7.2511590138205198E-2</v>
      </c>
      <c r="AD12" s="18">
        <v>5.54636043173381E-2</v>
      </c>
      <c r="AE12" s="18">
        <v>6.4545060633208307E-2</v>
      </c>
      <c r="AF12" s="18">
        <v>4.4624690393268801E-2</v>
      </c>
      <c r="AG12" s="18"/>
      <c r="AH12" s="18">
        <v>6.78232844279575E-2</v>
      </c>
      <c r="AI12" s="18">
        <v>7.79594777226741E-2</v>
      </c>
      <c r="AJ12" s="18">
        <v>2.5853290584314299E-2</v>
      </c>
      <c r="AK12" s="18">
        <v>3.91402683446571E-2</v>
      </c>
      <c r="AL12" s="18"/>
      <c r="AM12" s="18">
        <v>6.4815221981503801E-2</v>
      </c>
      <c r="AN12" s="18">
        <v>5.7392182053700197E-2</v>
      </c>
      <c r="AO12" s="18">
        <v>8.4894941470500404E-2</v>
      </c>
      <c r="AP12" s="18"/>
      <c r="AQ12" s="18">
        <v>6.17669245375971E-2</v>
      </c>
      <c r="AR12" s="18">
        <v>9.2993966779050793E-2</v>
      </c>
      <c r="AS12" s="18">
        <v>2.1564538859262801E-2</v>
      </c>
      <c r="AT12" s="18">
        <v>0</v>
      </c>
      <c r="AU12" s="18">
        <v>7.5207639605425106E-2</v>
      </c>
      <c r="AV12" s="18"/>
      <c r="AW12" s="18">
        <v>4.0307564176096697E-2</v>
      </c>
      <c r="AX12" s="18">
        <v>4.0580278802469498E-2</v>
      </c>
      <c r="AY12" s="18">
        <v>4.0580278802469498E-2</v>
      </c>
      <c r="AZ12" s="18">
        <v>7.4152526129325505E-2</v>
      </c>
      <c r="BA12" s="18">
        <v>2.93384962986139E-2</v>
      </c>
      <c r="BB12" s="18">
        <v>0.101430798674808</v>
      </c>
      <c r="BC12" s="18">
        <v>0</v>
      </c>
      <c r="BD12" s="18">
        <v>0.19202455526363299</v>
      </c>
      <c r="BE12" s="18">
        <v>0.17111616081786399</v>
      </c>
      <c r="BF12" s="18"/>
      <c r="BG12" s="18">
        <v>5.8017089119583101E-2</v>
      </c>
      <c r="BH12" s="18">
        <v>4.8000957150437097E-2</v>
      </c>
      <c r="BI12" s="18">
        <v>0.117891240566475</v>
      </c>
      <c r="BJ12" s="18">
        <v>0.106507274481208</v>
      </c>
      <c r="BK12" s="18">
        <v>7.1747094211726495E-2</v>
      </c>
      <c r="BL12" s="18">
        <v>8.9075743927585105E-2</v>
      </c>
      <c r="BM12" s="18"/>
      <c r="BN12" s="18">
        <v>5.00461390794672E-2</v>
      </c>
      <c r="BO12" s="18">
        <v>6.6607925595046302E-2</v>
      </c>
      <c r="BP12" s="18">
        <v>5.7314362307762497E-2</v>
      </c>
      <c r="BQ12" s="18">
        <v>3.87455222257716E-2</v>
      </c>
      <c r="BR12" s="18">
        <v>0.10345540616413899</v>
      </c>
      <c r="BS12" s="18">
        <v>6.8902766742512306E-2</v>
      </c>
      <c r="BT12" s="18"/>
      <c r="BU12" s="18">
        <v>5.7389254037496701E-2</v>
      </c>
      <c r="BV12" s="18">
        <v>7.8567836903012306E-2</v>
      </c>
      <c r="BW12" s="18"/>
      <c r="BX12" s="18">
        <v>5.9028867818571099E-2</v>
      </c>
      <c r="BY12" s="18">
        <v>6.7314182912364906E-2</v>
      </c>
      <c r="BZ12" s="18"/>
      <c r="CA12" s="18">
        <v>7.9934936505416193E-2</v>
      </c>
      <c r="CB12" s="18">
        <v>4.3993560756099399E-2</v>
      </c>
    </row>
    <row r="13" spans="2:80" x14ac:dyDescent="0.35">
      <c r="B13" s="15"/>
    </row>
    <row r="14" spans="2:80" x14ac:dyDescent="0.35">
      <c r="B14" t="s">
        <v>101</v>
      </c>
    </row>
    <row r="15" spans="2:80" x14ac:dyDescent="0.35">
      <c r="B15" t="s">
        <v>102</v>
      </c>
    </row>
    <row r="17" spans="2:2" x14ac:dyDescent="0.35">
      <c r="B17"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H22"/>
  <sheetViews>
    <sheetView showGridLines="0" topLeftCell="A2" workbookViewId="0">
      <pane xSplit="2" topLeftCell="C1" activePane="topRight" state="frozen"/>
      <selection pane="topRight"/>
    </sheetView>
  </sheetViews>
  <sheetFormatPr defaultColWidth="10.81640625" defaultRowHeight="14.5" x14ac:dyDescent="0.35"/>
  <cols>
    <col min="2" max="2" width="25.7265625" customWidth="1"/>
    <col min="3" max="8" width="20.7265625" customWidth="1"/>
  </cols>
  <sheetData>
    <row r="2" spans="2:8" ht="40" customHeight="1" x14ac:dyDescent="0.35">
      <c r="D2" s="30" t="s">
        <v>397</v>
      </c>
      <c r="E2" s="27"/>
      <c r="F2" s="27"/>
      <c r="G2" s="27"/>
      <c r="H2" s="27"/>
    </row>
    <row r="6" spans="2:8" ht="50.15" customHeight="1" x14ac:dyDescent="0.35">
      <c r="B6" s="22" t="s">
        <v>15</v>
      </c>
      <c r="C6" s="22" t="s">
        <v>487</v>
      </c>
      <c r="D6" s="22" t="s">
        <v>488</v>
      </c>
      <c r="E6" s="22" t="s">
        <v>489</v>
      </c>
      <c r="F6" s="22" t="s">
        <v>490</v>
      </c>
      <c r="G6" s="22" t="s">
        <v>491</v>
      </c>
    </row>
    <row r="7" spans="2:8" x14ac:dyDescent="0.35">
      <c r="B7" s="17" t="s">
        <v>333</v>
      </c>
      <c r="C7" s="16">
        <v>0.19964791258247799</v>
      </c>
      <c r="D7" s="16">
        <v>0.40978940492078503</v>
      </c>
      <c r="E7" s="16">
        <v>0.18619394307763901</v>
      </c>
      <c r="F7" s="16">
        <v>0.117612864916027</v>
      </c>
      <c r="G7" s="16">
        <v>3.0879813322572201E-2</v>
      </c>
    </row>
    <row r="8" spans="2:8" x14ac:dyDescent="0.35">
      <c r="B8" s="17" t="s">
        <v>334</v>
      </c>
      <c r="C8" s="16">
        <v>0.21689242466073899</v>
      </c>
      <c r="D8" s="16">
        <v>0.254013631381315</v>
      </c>
      <c r="E8" s="16">
        <v>0.20880853201236699</v>
      </c>
      <c r="F8" s="16">
        <v>0.16011266369115501</v>
      </c>
      <c r="G8" s="16">
        <v>0.121475172588716</v>
      </c>
    </row>
    <row r="9" spans="2:8" x14ac:dyDescent="0.35">
      <c r="B9" s="17" t="s">
        <v>335</v>
      </c>
      <c r="C9" s="16">
        <v>0.25988954946377402</v>
      </c>
      <c r="D9" s="16">
        <v>0.129182361335269</v>
      </c>
      <c r="E9" s="16">
        <v>0.26475004036629102</v>
      </c>
      <c r="F9" s="16">
        <v>0.25921029744695501</v>
      </c>
      <c r="G9" s="16">
        <v>0.18484042546212001</v>
      </c>
    </row>
    <row r="10" spans="2:8" x14ac:dyDescent="0.35">
      <c r="B10" s="17" t="s">
        <v>336</v>
      </c>
      <c r="C10" s="16">
        <v>0.116765431884348</v>
      </c>
      <c r="D10" s="16">
        <v>0.108017471510173</v>
      </c>
      <c r="E10" s="16">
        <v>0.12956988790728399</v>
      </c>
      <c r="F10" s="16">
        <v>0.13718693439896101</v>
      </c>
      <c r="G10" s="16">
        <v>0.24612832766874501</v>
      </c>
    </row>
    <row r="11" spans="2:8" x14ac:dyDescent="0.35">
      <c r="B11" s="17" t="s">
        <v>337</v>
      </c>
      <c r="C11" s="16">
        <v>5.0247217735297001E-2</v>
      </c>
      <c r="D11" s="16">
        <v>6.4114435190761307E-2</v>
      </c>
      <c r="E11" s="16">
        <v>7.0009025303530106E-2</v>
      </c>
      <c r="F11" s="16">
        <v>0.16802849991473501</v>
      </c>
      <c r="G11" s="16">
        <v>0.38367362506664698</v>
      </c>
    </row>
    <row r="12" spans="2:8" x14ac:dyDescent="0.35">
      <c r="B12" s="17" t="s">
        <v>177</v>
      </c>
      <c r="C12" s="16">
        <v>0.15655746367336401</v>
      </c>
      <c r="D12" s="16">
        <v>3.4882695661697001E-2</v>
      </c>
      <c r="E12" s="16">
        <v>0.14066857133288899</v>
      </c>
      <c r="F12" s="16">
        <v>0.157848739632168</v>
      </c>
      <c r="G12" s="16">
        <v>3.3002635891199297E-2</v>
      </c>
    </row>
    <row r="13" spans="2:8" x14ac:dyDescent="0.35">
      <c r="B13" s="21" t="s">
        <v>338</v>
      </c>
      <c r="C13" s="19">
        <v>0.41654033724321698</v>
      </c>
      <c r="D13" s="19">
        <v>0.66380303630210002</v>
      </c>
      <c r="E13" s="19">
        <v>0.39500247509000602</v>
      </c>
      <c r="F13" s="19">
        <v>0.27772552860718203</v>
      </c>
      <c r="G13" s="19">
        <v>0.15235498591128799</v>
      </c>
    </row>
    <row r="14" spans="2:8" x14ac:dyDescent="0.35">
      <c r="B14" s="21" t="s">
        <v>339</v>
      </c>
      <c r="C14" s="19">
        <v>0.16701264961964499</v>
      </c>
      <c r="D14" s="19">
        <v>0.17213190670093401</v>
      </c>
      <c r="E14" s="19">
        <v>0.199578913210815</v>
      </c>
      <c r="F14" s="19">
        <v>0.30521543431369602</v>
      </c>
      <c r="G14" s="19">
        <v>0.62980195273539197</v>
      </c>
    </row>
    <row r="15" spans="2:8" x14ac:dyDescent="0.35">
      <c r="B15" s="21" t="s">
        <v>110</v>
      </c>
      <c r="C15" s="20">
        <v>0.249527687623572</v>
      </c>
      <c r="D15" s="20">
        <v>0.49167112960116599</v>
      </c>
      <c r="E15" s="20">
        <v>0.19542356187919199</v>
      </c>
      <c r="F15" s="20">
        <v>-2.74899057065142E-2</v>
      </c>
      <c r="G15" s="20">
        <v>0.62980195273539197</v>
      </c>
    </row>
    <row r="16" spans="2:8" x14ac:dyDescent="0.35">
      <c r="B16" s="15"/>
      <c r="C16" s="15"/>
      <c r="D16" s="15"/>
      <c r="E16" s="15"/>
      <c r="F16" s="15"/>
      <c r="G16" s="15"/>
    </row>
    <row r="17" spans="2:2" x14ac:dyDescent="0.35">
      <c r="B17" t="s">
        <v>101</v>
      </c>
    </row>
    <row r="18" spans="2:2" x14ac:dyDescent="0.35">
      <c r="B18" t="s">
        <v>102</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CB22"/>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492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333</v>
      </c>
      <c r="C9" s="16">
        <v>0.40978940492078503</v>
      </c>
      <c r="D9" s="16">
        <v>0.38378914405723302</v>
      </c>
      <c r="E9" s="16">
        <v>0.435073757067787</v>
      </c>
      <c r="F9" s="16"/>
      <c r="G9" s="16">
        <v>0.53722694014263905</v>
      </c>
      <c r="H9" s="16">
        <v>0.47188946414535499</v>
      </c>
      <c r="I9" s="16">
        <v>0.31663422826742299</v>
      </c>
      <c r="J9" s="16"/>
      <c r="K9" s="16">
        <v>0.35148305333917002</v>
      </c>
      <c r="L9" s="16">
        <v>0.38360899192902898</v>
      </c>
      <c r="M9" s="16">
        <v>0.51970738384627801</v>
      </c>
      <c r="N9" s="16">
        <v>0.46832484860321999</v>
      </c>
      <c r="O9" s="16"/>
      <c r="P9" s="16">
        <v>0.35483931136576102</v>
      </c>
      <c r="Q9" s="16">
        <v>0.38787762194610398</v>
      </c>
      <c r="R9" s="16">
        <v>0.395736716297102</v>
      </c>
      <c r="S9" s="16">
        <v>0.372329009950575</v>
      </c>
      <c r="T9" s="16">
        <v>0.42740433821516899</v>
      </c>
      <c r="U9" s="16">
        <v>0.39367608535172499</v>
      </c>
      <c r="V9" s="16">
        <v>0.48187576385551001</v>
      </c>
      <c r="W9" s="16">
        <v>0.39905702628516998</v>
      </c>
      <c r="X9" s="16">
        <v>0.40944312637067098</v>
      </c>
      <c r="Y9" s="16">
        <v>0.473069298058859</v>
      </c>
      <c r="Z9" s="16">
        <v>0.39459557958914399</v>
      </c>
      <c r="AA9" s="16">
        <v>0.57931181173413604</v>
      </c>
      <c r="AB9" s="16"/>
      <c r="AC9" s="16">
        <v>0.46499747532937802</v>
      </c>
      <c r="AD9" s="16">
        <v>0.412961523613118</v>
      </c>
      <c r="AE9" s="16">
        <v>0.38053949942134002</v>
      </c>
      <c r="AF9" s="16">
        <v>0.32857407156391799</v>
      </c>
      <c r="AG9" s="16"/>
      <c r="AH9" s="16">
        <v>0.44327287119821701</v>
      </c>
      <c r="AI9" s="16">
        <v>0.37939683048180101</v>
      </c>
      <c r="AJ9" s="16">
        <v>0.27474544743059598</v>
      </c>
      <c r="AK9" s="16">
        <v>0.35370864675311298</v>
      </c>
      <c r="AL9" s="16"/>
      <c r="AM9" s="16">
        <v>0.44506871265884501</v>
      </c>
      <c r="AN9" s="16">
        <v>0.37022957047865801</v>
      </c>
      <c r="AO9" s="16">
        <v>0.38820523303694199</v>
      </c>
      <c r="AP9" s="16"/>
      <c r="AQ9" s="16">
        <v>0.35184344003435603</v>
      </c>
      <c r="AR9" s="16">
        <v>0.48260336740552701</v>
      </c>
      <c r="AS9" s="16">
        <v>0.362537742042702</v>
      </c>
      <c r="AT9" s="16">
        <v>0.564222171932653</v>
      </c>
      <c r="AU9" s="16">
        <v>0.47580711966728101</v>
      </c>
      <c r="AV9" s="16"/>
      <c r="AW9" s="16">
        <v>0.52527165091824202</v>
      </c>
      <c r="AX9" s="16">
        <v>0.28089289203471002</v>
      </c>
      <c r="AY9" s="16">
        <v>0.28089289203471002</v>
      </c>
      <c r="AZ9" s="16">
        <v>0.45283659677438298</v>
      </c>
      <c r="BA9" s="16">
        <v>0.49676351100024801</v>
      </c>
      <c r="BB9" s="16">
        <v>0.20532837143062499</v>
      </c>
      <c r="BC9" s="16">
        <v>0.51406254929213702</v>
      </c>
      <c r="BD9" s="16">
        <v>0.48129779221153801</v>
      </c>
      <c r="BE9" s="16">
        <v>0.64770664075661699</v>
      </c>
      <c r="BF9" s="16"/>
      <c r="BG9" s="16">
        <v>0.34435847859290403</v>
      </c>
      <c r="BH9" s="16">
        <v>0.53242188230672804</v>
      </c>
      <c r="BI9" s="16">
        <v>0.56110897547451799</v>
      </c>
      <c r="BJ9" s="16">
        <v>0.569660329505003</v>
      </c>
      <c r="BK9" s="16">
        <v>0.41881234539822998</v>
      </c>
      <c r="BL9" s="16">
        <v>0.78040310428530002</v>
      </c>
      <c r="BM9" s="16"/>
      <c r="BN9" s="16">
        <v>0.40085584078234698</v>
      </c>
      <c r="BO9" s="16">
        <v>0.42713220306794403</v>
      </c>
      <c r="BP9" s="16">
        <v>0.396059257883212</v>
      </c>
      <c r="BQ9" s="16">
        <v>0.40473825823722398</v>
      </c>
      <c r="BR9" s="16">
        <v>0.41215213471037898</v>
      </c>
      <c r="BS9" s="16">
        <v>0.35001678235412298</v>
      </c>
      <c r="BT9" s="16"/>
      <c r="BU9" s="16">
        <v>0.40526886923097699</v>
      </c>
      <c r="BV9" s="16">
        <v>0.42003021789085798</v>
      </c>
      <c r="BW9" s="16"/>
      <c r="BX9" s="16">
        <v>0.37067842384064298</v>
      </c>
      <c r="BY9" s="16">
        <v>0.437545352818626</v>
      </c>
      <c r="BZ9" s="16"/>
      <c r="CA9" s="16">
        <v>0.429964672478651</v>
      </c>
      <c r="CB9" s="16">
        <v>0.38926000082712298</v>
      </c>
    </row>
    <row r="10" spans="2:80" x14ac:dyDescent="0.35">
      <c r="B10" s="17" t="s">
        <v>334</v>
      </c>
      <c r="C10" s="16">
        <v>0.254013631381315</v>
      </c>
      <c r="D10" s="16">
        <v>0.21404123366941</v>
      </c>
      <c r="E10" s="16">
        <v>0.29288540213822201</v>
      </c>
      <c r="F10" s="16"/>
      <c r="G10" s="16">
        <v>0.22657533742271199</v>
      </c>
      <c r="H10" s="16">
        <v>0.24150764634574501</v>
      </c>
      <c r="I10" s="16">
        <v>0.27349143402280501</v>
      </c>
      <c r="J10" s="16"/>
      <c r="K10" s="16">
        <v>0.22469360697839799</v>
      </c>
      <c r="L10" s="16">
        <v>0.29708681056157599</v>
      </c>
      <c r="M10" s="16">
        <v>0.24493029248710799</v>
      </c>
      <c r="N10" s="16">
        <v>0.25462606403487198</v>
      </c>
      <c r="O10" s="16"/>
      <c r="P10" s="16">
        <v>0.24057811946523</v>
      </c>
      <c r="Q10" s="16">
        <v>0.270120424175878</v>
      </c>
      <c r="R10" s="16">
        <v>0.27315918656306998</v>
      </c>
      <c r="S10" s="16">
        <v>0.277637604511276</v>
      </c>
      <c r="T10" s="16">
        <v>0.219647909267952</v>
      </c>
      <c r="U10" s="16">
        <v>0.33269857600064101</v>
      </c>
      <c r="V10" s="16">
        <v>0.244975617455961</v>
      </c>
      <c r="W10" s="16">
        <v>0.26837471765554399</v>
      </c>
      <c r="X10" s="16">
        <v>0.21426794828744999</v>
      </c>
      <c r="Y10" s="16">
        <v>0.26597197492250702</v>
      </c>
      <c r="Z10" s="16">
        <v>0.27504160186403998</v>
      </c>
      <c r="AA10" s="16">
        <v>4.6307276917702797E-2</v>
      </c>
      <c r="AB10" s="16"/>
      <c r="AC10" s="16">
        <v>0.27254122334425801</v>
      </c>
      <c r="AD10" s="16">
        <v>0.28509675416269697</v>
      </c>
      <c r="AE10" s="16">
        <v>0.26415755237302102</v>
      </c>
      <c r="AF10" s="16">
        <v>0.17916664799082399</v>
      </c>
      <c r="AG10" s="16"/>
      <c r="AH10" s="16">
        <v>0.26062225475954398</v>
      </c>
      <c r="AI10" s="16">
        <v>0.23286323671963299</v>
      </c>
      <c r="AJ10" s="16">
        <v>0.298712439343786</v>
      </c>
      <c r="AK10" s="16">
        <v>0.125700188719303</v>
      </c>
      <c r="AL10" s="16"/>
      <c r="AM10" s="16">
        <v>0.23669502094903599</v>
      </c>
      <c r="AN10" s="16">
        <v>0.27376537050160299</v>
      </c>
      <c r="AO10" s="16">
        <v>0.29747638041463298</v>
      </c>
      <c r="AP10" s="16"/>
      <c r="AQ10" s="16">
        <v>0.273681083053739</v>
      </c>
      <c r="AR10" s="16">
        <v>0.242301961812938</v>
      </c>
      <c r="AS10" s="16">
        <v>0.21897532791079699</v>
      </c>
      <c r="AT10" s="16">
        <v>0.35418787505000499</v>
      </c>
      <c r="AU10" s="16">
        <v>0.19232019537137299</v>
      </c>
      <c r="AV10" s="16"/>
      <c r="AW10" s="16">
        <v>0.26655603041309001</v>
      </c>
      <c r="AX10" s="16">
        <v>0.27837060924705898</v>
      </c>
      <c r="AY10" s="16">
        <v>0.27837060924705898</v>
      </c>
      <c r="AZ10" s="16">
        <v>0.23705328404078399</v>
      </c>
      <c r="BA10" s="16">
        <v>0.20762473746526999</v>
      </c>
      <c r="BB10" s="16">
        <v>0.42406850609961</v>
      </c>
      <c r="BC10" s="16">
        <v>0.31457584375633701</v>
      </c>
      <c r="BD10" s="16">
        <v>0.28892292639654699</v>
      </c>
      <c r="BE10" s="16">
        <v>8.8183350191927898E-2</v>
      </c>
      <c r="BF10" s="16"/>
      <c r="BG10" s="16">
        <v>0.27451068379863403</v>
      </c>
      <c r="BH10" s="16">
        <v>0.24082189820889</v>
      </c>
      <c r="BI10" s="16">
        <v>0.175821583239055</v>
      </c>
      <c r="BJ10" s="16">
        <v>0.20007287524481901</v>
      </c>
      <c r="BK10" s="16">
        <v>0.22813876463361099</v>
      </c>
      <c r="BL10" s="16">
        <v>0</v>
      </c>
      <c r="BM10" s="16"/>
      <c r="BN10" s="16">
        <v>0.23015506195684701</v>
      </c>
      <c r="BO10" s="16">
        <v>0.24083388925143101</v>
      </c>
      <c r="BP10" s="16">
        <v>0.27191766428020703</v>
      </c>
      <c r="BQ10" s="16">
        <v>0.25737862760890601</v>
      </c>
      <c r="BR10" s="16">
        <v>0.29035549847447101</v>
      </c>
      <c r="BS10" s="16">
        <v>0.25287835924894903</v>
      </c>
      <c r="BT10" s="16"/>
      <c r="BU10" s="16">
        <v>0.27007877122975099</v>
      </c>
      <c r="BV10" s="16">
        <v>0.21761969406613599</v>
      </c>
      <c r="BW10" s="16"/>
      <c r="BX10" s="16">
        <v>0.26592911943206199</v>
      </c>
      <c r="BY10" s="16">
        <v>0.24555754931995699</v>
      </c>
      <c r="BZ10" s="16"/>
      <c r="CA10" s="16">
        <v>0.25052169166437399</v>
      </c>
      <c r="CB10" s="16">
        <v>0.254457727053154</v>
      </c>
    </row>
    <row r="11" spans="2:80" x14ac:dyDescent="0.35">
      <c r="B11" s="17" t="s">
        <v>335</v>
      </c>
      <c r="C11" s="16">
        <v>0.129182361335269</v>
      </c>
      <c r="D11" s="16">
        <v>0.15469981741266001</v>
      </c>
      <c r="E11" s="16">
        <v>0.104367520101855</v>
      </c>
      <c r="F11" s="16"/>
      <c r="G11" s="16">
        <v>7.9430594088055195E-2</v>
      </c>
      <c r="H11" s="16">
        <v>0.10604000937864499</v>
      </c>
      <c r="I11" s="16">
        <v>0.164812290345557</v>
      </c>
      <c r="J11" s="16"/>
      <c r="K11" s="16">
        <v>0.15397899765065201</v>
      </c>
      <c r="L11" s="16">
        <v>0.127847603770992</v>
      </c>
      <c r="M11" s="16">
        <v>9.9581821626891096E-2</v>
      </c>
      <c r="N11" s="16">
        <v>0.110310864167872</v>
      </c>
      <c r="O11" s="16"/>
      <c r="P11" s="16">
        <v>0.17808001041076599</v>
      </c>
      <c r="Q11" s="16">
        <v>0.15371190977957699</v>
      </c>
      <c r="R11" s="16">
        <v>7.1296155947148096E-2</v>
      </c>
      <c r="S11" s="16">
        <v>0.122783970317227</v>
      </c>
      <c r="T11" s="16">
        <v>0.13016784577395399</v>
      </c>
      <c r="U11" s="16">
        <v>7.4810097900994105E-2</v>
      </c>
      <c r="V11" s="16">
        <v>0.14425465298792101</v>
      </c>
      <c r="W11" s="16">
        <v>0.206389412428237</v>
      </c>
      <c r="X11" s="16">
        <v>0.13556267038921699</v>
      </c>
      <c r="Y11" s="16">
        <v>9.2235683215081396E-2</v>
      </c>
      <c r="Z11" s="16">
        <v>9.9611558518871393E-2</v>
      </c>
      <c r="AA11" s="16">
        <v>0.12325903886655</v>
      </c>
      <c r="AB11" s="16"/>
      <c r="AC11" s="16">
        <v>9.3627753579689596E-2</v>
      </c>
      <c r="AD11" s="16">
        <v>0.114120634927821</v>
      </c>
      <c r="AE11" s="16">
        <v>0.13296149082421799</v>
      </c>
      <c r="AF11" s="16">
        <v>0.17674222766895101</v>
      </c>
      <c r="AG11" s="16"/>
      <c r="AH11" s="16">
        <v>0.12121947919191001</v>
      </c>
      <c r="AI11" s="16">
        <v>0.15810341321712701</v>
      </c>
      <c r="AJ11" s="16">
        <v>0.14358349793615499</v>
      </c>
      <c r="AK11" s="16">
        <v>0.102482177521404</v>
      </c>
      <c r="AL11" s="16"/>
      <c r="AM11" s="16">
        <v>0.12973344337598899</v>
      </c>
      <c r="AN11" s="16">
        <v>0.12548146617702399</v>
      </c>
      <c r="AO11" s="16">
        <v>0.10191736698271001</v>
      </c>
      <c r="AP11" s="16"/>
      <c r="AQ11" s="16">
        <v>0.14480256297972599</v>
      </c>
      <c r="AR11" s="16">
        <v>9.5409577279320507E-2</v>
      </c>
      <c r="AS11" s="16">
        <v>0.144075287283112</v>
      </c>
      <c r="AT11" s="16">
        <v>3.9218564422389697E-2</v>
      </c>
      <c r="AU11" s="16">
        <v>0.13963663269697801</v>
      </c>
      <c r="AV11" s="16"/>
      <c r="AW11" s="16">
        <v>0.100856396185335</v>
      </c>
      <c r="AX11" s="16">
        <v>0.17708219178192899</v>
      </c>
      <c r="AY11" s="16">
        <v>0.17708219178192899</v>
      </c>
      <c r="AZ11" s="16">
        <v>0.127079193189164</v>
      </c>
      <c r="BA11" s="16">
        <v>0.12975786159780001</v>
      </c>
      <c r="BB11" s="16">
        <v>4.8514402375789002E-2</v>
      </c>
      <c r="BC11" s="16">
        <v>7.0919614915087401E-2</v>
      </c>
      <c r="BD11" s="16">
        <v>0.135318828017472</v>
      </c>
      <c r="BE11" s="16">
        <v>0</v>
      </c>
      <c r="BF11" s="16"/>
      <c r="BG11" s="16">
        <v>0.14865047523205499</v>
      </c>
      <c r="BH11" s="16">
        <v>8.4380119194442299E-2</v>
      </c>
      <c r="BI11" s="16">
        <v>0.14252566641372699</v>
      </c>
      <c r="BJ11" s="16">
        <v>5.3288198926663602E-2</v>
      </c>
      <c r="BK11" s="16">
        <v>0.127851962913829</v>
      </c>
      <c r="BL11" s="16">
        <v>0.12159802751678001</v>
      </c>
      <c r="BM11" s="16"/>
      <c r="BN11" s="16">
        <v>0.145234837720708</v>
      </c>
      <c r="BO11" s="16">
        <v>0.131057763145569</v>
      </c>
      <c r="BP11" s="16">
        <v>0.124438623590981</v>
      </c>
      <c r="BQ11" s="16">
        <v>0.13623903361678599</v>
      </c>
      <c r="BR11" s="16">
        <v>0.105572310334204</v>
      </c>
      <c r="BS11" s="16">
        <v>0.124721558932839</v>
      </c>
      <c r="BT11" s="16"/>
      <c r="BU11" s="16">
        <v>0.12528401873769099</v>
      </c>
      <c r="BV11" s="16">
        <v>0.138013659255353</v>
      </c>
      <c r="BW11" s="16"/>
      <c r="BX11" s="16">
        <v>0.14412225677975499</v>
      </c>
      <c r="BY11" s="16">
        <v>0.118579943597227</v>
      </c>
      <c r="BZ11" s="16"/>
      <c r="CA11" s="16">
        <v>0.11847694576729501</v>
      </c>
      <c r="CB11" s="16">
        <v>0.138417144771599</v>
      </c>
    </row>
    <row r="12" spans="2:80" x14ac:dyDescent="0.35">
      <c r="B12" s="17" t="s">
        <v>336</v>
      </c>
      <c r="C12" s="16">
        <v>0.108017471510173</v>
      </c>
      <c r="D12" s="16">
        <v>0.13779374082032</v>
      </c>
      <c r="E12" s="16">
        <v>7.9061082079591602E-2</v>
      </c>
      <c r="F12" s="16"/>
      <c r="G12" s="16">
        <v>5.8172440278700499E-2</v>
      </c>
      <c r="H12" s="16">
        <v>8.5438840071952404E-2</v>
      </c>
      <c r="I12" s="16">
        <v>0.143307487235911</v>
      </c>
      <c r="J12" s="16"/>
      <c r="K12" s="16">
        <v>0.15047684741273501</v>
      </c>
      <c r="L12" s="16">
        <v>0.11750135022608101</v>
      </c>
      <c r="M12" s="16">
        <v>7.1221964160708195E-2</v>
      </c>
      <c r="N12" s="16">
        <v>4.5017776690864E-2</v>
      </c>
      <c r="O12" s="16"/>
      <c r="P12" s="16">
        <v>0.115395830720875</v>
      </c>
      <c r="Q12" s="16">
        <v>9.9301994040298505E-2</v>
      </c>
      <c r="R12" s="16">
        <v>9.5824190899761699E-2</v>
      </c>
      <c r="S12" s="16">
        <v>0.155927719696662</v>
      </c>
      <c r="T12" s="16">
        <v>8.18015354665039E-2</v>
      </c>
      <c r="U12" s="16">
        <v>8.7082173761959605E-2</v>
      </c>
      <c r="V12" s="16">
        <v>9.4005165669064694E-2</v>
      </c>
      <c r="W12" s="16">
        <v>6.4612899910639204E-2</v>
      </c>
      <c r="X12" s="16">
        <v>0.12581599349529499</v>
      </c>
      <c r="Y12" s="16">
        <v>0.117246456365365</v>
      </c>
      <c r="Z12" s="16">
        <v>0.13394967124019899</v>
      </c>
      <c r="AA12" s="16">
        <v>8.1460558159464999E-2</v>
      </c>
      <c r="AB12" s="16"/>
      <c r="AC12" s="16">
        <v>7.9310324585381203E-2</v>
      </c>
      <c r="AD12" s="16">
        <v>0.115811466826823</v>
      </c>
      <c r="AE12" s="16">
        <v>0.10321551621891301</v>
      </c>
      <c r="AF12" s="16">
        <v>0.14885167098073401</v>
      </c>
      <c r="AG12" s="16"/>
      <c r="AH12" s="16">
        <v>9.1375740428411706E-2</v>
      </c>
      <c r="AI12" s="16">
        <v>0.11191420958156</v>
      </c>
      <c r="AJ12" s="16">
        <v>0.15928655822210899</v>
      </c>
      <c r="AK12" s="16">
        <v>0.29047796852065499</v>
      </c>
      <c r="AL12" s="16"/>
      <c r="AM12" s="16">
        <v>8.9450208135095105E-2</v>
      </c>
      <c r="AN12" s="16">
        <v>0.135571388055756</v>
      </c>
      <c r="AO12" s="16">
        <v>7.8041426346908999E-2</v>
      </c>
      <c r="AP12" s="16"/>
      <c r="AQ12" s="16">
        <v>0.134504302144796</v>
      </c>
      <c r="AR12" s="16">
        <v>9.6120523103507702E-2</v>
      </c>
      <c r="AS12" s="16">
        <v>9.0778643962880906E-2</v>
      </c>
      <c r="AT12" s="16">
        <v>0</v>
      </c>
      <c r="AU12" s="16">
        <v>6.0480371287392601E-2</v>
      </c>
      <c r="AV12" s="16"/>
      <c r="AW12" s="16">
        <v>1.93218703577374E-2</v>
      </c>
      <c r="AX12" s="16">
        <v>0.17668303159743201</v>
      </c>
      <c r="AY12" s="16">
        <v>0.17668303159743201</v>
      </c>
      <c r="AZ12" s="16">
        <v>7.9925144598371897E-2</v>
      </c>
      <c r="BA12" s="16">
        <v>8.5916464186531497E-2</v>
      </c>
      <c r="BB12" s="16">
        <v>5.1181217664843397E-2</v>
      </c>
      <c r="BC12" s="16">
        <v>0</v>
      </c>
      <c r="BD12" s="16">
        <v>0</v>
      </c>
      <c r="BE12" s="16">
        <v>0</v>
      </c>
      <c r="BF12" s="16"/>
      <c r="BG12" s="16">
        <v>0.130758963730012</v>
      </c>
      <c r="BH12" s="16">
        <v>7.4260847228207194E-2</v>
      </c>
      <c r="BI12" s="16">
        <v>1.8026805804484802E-2</v>
      </c>
      <c r="BJ12" s="16">
        <v>8.1110615811230094E-2</v>
      </c>
      <c r="BK12" s="16">
        <v>8.9992150085778502E-2</v>
      </c>
      <c r="BL12" s="16">
        <v>0</v>
      </c>
      <c r="BM12" s="16"/>
      <c r="BN12" s="16">
        <v>0.12832532437472799</v>
      </c>
      <c r="BO12" s="16">
        <v>0.10526572446410901</v>
      </c>
      <c r="BP12" s="16">
        <v>9.8892006153298795E-2</v>
      </c>
      <c r="BQ12" s="16">
        <v>0.101976977560118</v>
      </c>
      <c r="BR12" s="16">
        <v>0.10123470990004001</v>
      </c>
      <c r="BS12" s="16">
        <v>0.13612229525958899</v>
      </c>
      <c r="BT12" s="16"/>
      <c r="BU12" s="16">
        <v>0.10919375550077901</v>
      </c>
      <c r="BV12" s="16">
        <v>0.105352719990866</v>
      </c>
      <c r="BW12" s="16"/>
      <c r="BX12" s="16">
        <v>0.12187999845017</v>
      </c>
      <c r="BY12" s="16">
        <v>9.8179631475156903E-2</v>
      </c>
      <c r="BZ12" s="16"/>
      <c r="CA12" s="16">
        <v>0.116932995085305</v>
      </c>
      <c r="CB12" s="16">
        <v>0.10215804469533001</v>
      </c>
    </row>
    <row r="13" spans="2:80" x14ac:dyDescent="0.35">
      <c r="B13" s="17" t="s">
        <v>337</v>
      </c>
      <c r="C13" s="16">
        <v>6.4114435190761307E-2</v>
      </c>
      <c r="D13" s="16">
        <v>8.2829676846519401E-2</v>
      </c>
      <c r="E13" s="16">
        <v>4.5914511619849697E-2</v>
      </c>
      <c r="F13" s="16"/>
      <c r="G13" s="16">
        <v>3.4867298980470897E-2</v>
      </c>
      <c r="H13" s="16">
        <v>6.19442568991194E-2</v>
      </c>
      <c r="I13" s="16">
        <v>7.7399921451018802E-2</v>
      </c>
      <c r="J13" s="16"/>
      <c r="K13" s="16">
        <v>8.4609266208600903E-2</v>
      </c>
      <c r="L13" s="16">
        <v>3.43750718430679E-2</v>
      </c>
      <c r="M13" s="16">
        <v>5.0979426144986698E-2</v>
      </c>
      <c r="N13" s="16">
        <v>7.8945656656242105E-2</v>
      </c>
      <c r="O13" s="16"/>
      <c r="P13" s="16">
        <v>8.3755777765395695E-2</v>
      </c>
      <c r="Q13" s="16">
        <v>5.5168384654506297E-2</v>
      </c>
      <c r="R13" s="16">
        <v>9.54907745583298E-2</v>
      </c>
      <c r="S13" s="16">
        <v>4.1603145170042703E-2</v>
      </c>
      <c r="T13" s="16">
        <v>9.7608060258431398E-2</v>
      </c>
      <c r="U13" s="16">
        <v>7.3869838535878904E-2</v>
      </c>
      <c r="V13" s="16">
        <v>2.3426853383261802E-2</v>
      </c>
      <c r="W13" s="16">
        <v>4.1056211812846202E-2</v>
      </c>
      <c r="X13" s="16">
        <v>6.5913213783386895E-2</v>
      </c>
      <c r="Y13" s="16">
        <v>3.0835077470668899E-2</v>
      </c>
      <c r="Z13" s="16">
        <v>5.9428303732691097E-2</v>
      </c>
      <c r="AA13" s="16">
        <v>0.12910132626826501</v>
      </c>
      <c r="AB13" s="16"/>
      <c r="AC13" s="16">
        <v>4.1948617112750497E-2</v>
      </c>
      <c r="AD13" s="16">
        <v>4.2690243040126502E-2</v>
      </c>
      <c r="AE13" s="16">
        <v>9.4747312100888603E-2</v>
      </c>
      <c r="AF13" s="16">
        <v>0.13087229339773099</v>
      </c>
      <c r="AG13" s="16"/>
      <c r="AH13" s="16">
        <v>5.26584055455636E-2</v>
      </c>
      <c r="AI13" s="16">
        <v>7.5618717901063698E-2</v>
      </c>
      <c r="AJ13" s="16">
        <v>9.2280039014582302E-2</v>
      </c>
      <c r="AK13" s="16">
        <v>8.7389461351156703E-2</v>
      </c>
      <c r="AL13" s="16"/>
      <c r="AM13" s="16">
        <v>7.0648900188907807E-2</v>
      </c>
      <c r="AN13" s="16">
        <v>6.2758197345568201E-2</v>
      </c>
      <c r="AO13" s="16">
        <v>2.7200961619263699E-2</v>
      </c>
      <c r="AP13" s="16"/>
      <c r="AQ13" s="16">
        <v>7.28501934615189E-2</v>
      </c>
      <c r="AR13" s="16">
        <v>4.6804183793001199E-2</v>
      </c>
      <c r="AS13" s="16">
        <v>0.10867783420525499</v>
      </c>
      <c r="AT13" s="16">
        <v>0</v>
      </c>
      <c r="AU13" s="16">
        <v>6.3442468548833494E-2</v>
      </c>
      <c r="AV13" s="16"/>
      <c r="AW13" s="16">
        <v>7.1343351284309797E-2</v>
      </c>
      <c r="AX13" s="16">
        <v>6.6633612503204501E-2</v>
      </c>
      <c r="AY13" s="16">
        <v>6.6633612503204501E-2</v>
      </c>
      <c r="AZ13" s="16">
        <v>6.75712854626042E-2</v>
      </c>
      <c r="BA13" s="16">
        <v>5.95215178676489E-2</v>
      </c>
      <c r="BB13" s="16">
        <v>4.9084492977909899E-2</v>
      </c>
      <c r="BC13" s="16">
        <v>5.1060740736159599E-2</v>
      </c>
      <c r="BD13" s="16">
        <v>2.5022400596499302E-2</v>
      </c>
      <c r="BE13" s="16">
        <v>9.6600704694439293E-2</v>
      </c>
      <c r="BF13" s="16"/>
      <c r="BG13" s="16">
        <v>7.2318808405829799E-2</v>
      </c>
      <c r="BH13" s="16">
        <v>4.39276787396993E-2</v>
      </c>
      <c r="BI13" s="16">
        <v>2.4584469803493401E-2</v>
      </c>
      <c r="BJ13" s="16">
        <v>3.6780736455022597E-2</v>
      </c>
      <c r="BK13" s="16">
        <v>7.5320482982892803E-2</v>
      </c>
      <c r="BL13" s="16">
        <v>9.7998868197920003E-2</v>
      </c>
      <c r="BM13" s="16"/>
      <c r="BN13" s="16">
        <v>7.3494417351538402E-2</v>
      </c>
      <c r="BO13" s="16">
        <v>6.7209823885153494E-2</v>
      </c>
      <c r="BP13" s="16">
        <v>3.2436625429789603E-2</v>
      </c>
      <c r="BQ13" s="16">
        <v>6.4811968670404299E-2</v>
      </c>
      <c r="BR13" s="16">
        <v>5.74835609546153E-2</v>
      </c>
      <c r="BS13" s="16">
        <v>8.6741248666842893E-2</v>
      </c>
      <c r="BT13" s="16"/>
      <c r="BU13" s="16">
        <v>6.0858302814223303E-2</v>
      </c>
      <c r="BV13" s="16">
        <v>7.1490871295249003E-2</v>
      </c>
      <c r="BW13" s="16"/>
      <c r="BX13" s="16">
        <v>7.2538818668638205E-2</v>
      </c>
      <c r="BY13" s="16">
        <v>5.8135890484755398E-2</v>
      </c>
      <c r="BZ13" s="16"/>
      <c r="CA13" s="16">
        <v>4.8905981110120601E-2</v>
      </c>
      <c r="CB13" s="16">
        <v>8.0261917221827406E-2</v>
      </c>
    </row>
    <row r="14" spans="2:80" x14ac:dyDescent="0.35">
      <c r="B14" s="17" t="s">
        <v>177</v>
      </c>
      <c r="C14" s="16">
        <v>3.4882695661697001E-2</v>
      </c>
      <c r="D14" s="16">
        <v>2.68463871938571E-2</v>
      </c>
      <c r="E14" s="16">
        <v>4.2697726992695598E-2</v>
      </c>
      <c r="F14" s="16"/>
      <c r="G14" s="16">
        <v>6.3727389087422301E-2</v>
      </c>
      <c r="H14" s="16">
        <v>3.3179783159183303E-2</v>
      </c>
      <c r="I14" s="16">
        <v>2.4354638677285E-2</v>
      </c>
      <c r="J14" s="16"/>
      <c r="K14" s="16">
        <v>3.4758228410444299E-2</v>
      </c>
      <c r="L14" s="16">
        <v>3.9580171669253698E-2</v>
      </c>
      <c r="M14" s="16">
        <v>1.3579111734027999E-2</v>
      </c>
      <c r="N14" s="16">
        <v>4.2774789846928798E-2</v>
      </c>
      <c r="O14" s="16"/>
      <c r="P14" s="16">
        <v>2.7350950271973099E-2</v>
      </c>
      <c r="Q14" s="16">
        <v>3.3819665403637199E-2</v>
      </c>
      <c r="R14" s="16">
        <v>6.8492975734588096E-2</v>
      </c>
      <c r="S14" s="16">
        <v>2.97185503542171E-2</v>
      </c>
      <c r="T14" s="16">
        <v>4.33703110179888E-2</v>
      </c>
      <c r="U14" s="16">
        <v>3.7863228448801099E-2</v>
      </c>
      <c r="V14" s="16">
        <v>1.14619466482815E-2</v>
      </c>
      <c r="W14" s="16">
        <v>2.0509731907562799E-2</v>
      </c>
      <c r="X14" s="16">
        <v>4.8997047673981303E-2</v>
      </c>
      <c r="Y14" s="16">
        <v>2.0641509967518599E-2</v>
      </c>
      <c r="Z14" s="16">
        <v>3.7373285055055001E-2</v>
      </c>
      <c r="AA14" s="16">
        <v>4.0559988053882098E-2</v>
      </c>
      <c r="AB14" s="16"/>
      <c r="AC14" s="16">
        <v>4.7574606048543099E-2</v>
      </c>
      <c r="AD14" s="16">
        <v>2.9319377429413301E-2</v>
      </c>
      <c r="AE14" s="16">
        <v>2.43786290616195E-2</v>
      </c>
      <c r="AF14" s="16">
        <v>3.5793088397841198E-2</v>
      </c>
      <c r="AG14" s="16"/>
      <c r="AH14" s="16">
        <v>3.0851248876352998E-2</v>
      </c>
      <c r="AI14" s="16">
        <v>4.2103592098815E-2</v>
      </c>
      <c r="AJ14" s="16">
        <v>3.1392018052770601E-2</v>
      </c>
      <c r="AK14" s="16">
        <v>4.0241557134367001E-2</v>
      </c>
      <c r="AL14" s="16"/>
      <c r="AM14" s="16">
        <v>2.8403714692127501E-2</v>
      </c>
      <c r="AN14" s="16">
        <v>3.2194007441390303E-2</v>
      </c>
      <c r="AO14" s="16">
        <v>0.107158631599542</v>
      </c>
      <c r="AP14" s="16"/>
      <c r="AQ14" s="16">
        <v>2.2318418325864901E-2</v>
      </c>
      <c r="AR14" s="16">
        <v>3.6760386605705797E-2</v>
      </c>
      <c r="AS14" s="16">
        <v>7.4955164595252893E-2</v>
      </c>
      <c r="AT14" s="16">
        <v>4.2371388594951397E-2</v>
      </c>
      <c r="AU14" s="16">
        <v>6.8313212428142395E-2</v>
      </c>
      <c r="AV14" s="16"/>
      <c r="AW14" s="16">
        <v>1.6650700841286101E-2</v>
      </c>
      <c r="AX14" s="16">
        <v>2.0337662835666001E-2</v>
      </c>
      <c r="AY14" s="16">
        <v>2.0337662835666001E-2</v>
      </c>
      <c r="AZ14" s="16">
        <v>3.5534495934692802E-2</v>
      </c>
      <c r="BA14" s="16">
        <v>2.0415907882502301E-2</v>
      </c>
      <c r="BB14" s="16">
        <v>0.22182300945122199</v>
      </c>
      <c r="BC14" s="16">
        <v>4.93812513002784E-2</v>
      </c>
      <c r="BD14" s="16">
        <v>6.9438052777944195E-2</v>
      </c>
      <c r="BE14" s="16">
        <v>0.167509304357016</v>
      </c>
      <c r="BF14" s="16"/>
      <c r="BG14" s="16">
        <v>2.9402590240566299E-2</v>
      </c>
      <c r="BH14" s="16">
        <v>2.4187574322032598E-2</v>
      </c>
      <c r="BI14" s="16">
        <v>7.7932499264720803E-2</v>
      </c>
      <c r="BJ14" s="16">
        <v>5.9087244057261602E-2</v>
      </c>
      <c r="BK14" s="16">
        <v>5.9884293985658303E-2</v>
      </c>
      <c r="BL14" s="16">
        <v>0</v>
      </c>
      <c r="BM14" s="16"/>
      <c r="BN14" s="16">
        <v>2.1934517813830899E-2</v>
      </c>
      <c r="BO14" s="16">
        <v>2.8500596185794098E-2</v>
      </c>
      <c r="BP14" s="16">
        <v>7.6255822662512199E-2</v>
      </c>
      <c r="BQ14" s="16">
        <v>3.4855134306562403E-2</v>
      </c>
      <c r="BR14" s="16">
        <v>3.3201785626291599E-2</v>
      </c>
      <c r="BS14" s="16">
        <v>4.9519755537656897E-2</v>
      </c>
      <c r="BT14" s="16"/>
      <c r="BU14" s="16">
        <v>2.9316282486577999E-2</v>
      </c>
      <c r="BV14" s="16">
        <v>4.7492837501538203E-2</v>
      </c>
      <c r="BW14" s="16"/>
      <c r="BX14" s="16">
        <v>2.48513828287318E-2</v>
      </c>
      <c r="BY14" s="16">
        <v>4.2001632304278301E-2</v>
      </c>
      <c r="BZ14" s="16"/>
      <c r="CA14" s="16">
        <v>3.5197713894254502E-2</v>
      </c>
      <c r="CB14" s="16">
        <v>3.5445165430967603E-2</v>
      </c>
    </row>
    <row r="15" spans="2:80" x14ac:dyDescent="0.35">
      <c r="B15" s="17" t="s">
        <v>338</v>
      </c>
      <c r="C15" s="19">
        <v>0.66380303630210002</v>
      </c>
      <c r="D15" s="19">
        <v>0.59783037772664305</v>
      </c>
      <c r="E15" s="19">
        <v>0.72795915920600796</v>
      </c>
      <c r="F15" s="19"/>
      <c r="G15" s="19">
        <v>0.76380227756535102</v>
      </c>
      <c r="H15" s="19">
        <v>0.71339711049109999</v>
      </c>
      <c r="I15" s="19">
        <v>0.590125662290228</v>
      </c>
      <c r="J15" s="19"/>
      <c r="K15" s="19">
        <v>0.57617666031756798</v>
      </c>
      <c r="L15" s="19">
        <v>0.68069580249060502</v>
      </c>
      <c r="M15" s="19">
        <v>0.76463767633338597</v>
      </c>
      <c r="N15" s="19">
        <v>0.72295091263809297</v>
      </c>
      <c r="O15" s="19"/>
      <c r="P15" s="19">
        <v>0.59541743083099097</v>
      </c>
      <c r="Q15" s="19">
        <v>0.65799804612198098</v>
      </c>
      <c r="R15" s="19">
        <v>0.66889590286017198</v>
      </c>
      <c r="S15" s="19">
        <v>0.649966614461851</v>
      </c>
      <c r="T15" s="19">
        <v>0.64705224748312196</v>
      </c>
      <c r="U15" s="19">
        <v>0.72637466135236595</v>
      </c>
      <c r="V15" s="19">
        <v>0.72685138131147098</v>
      </c>
      <c r="W15" s="19">
        <v>0.66743174394071403</v>
      </c>
      <c r="X15" s="19">
        <v>0.62371107465812003</v>
      </c>
      <c r="Y15" s="19">
        <v>0.73904127298136602</v>
      </c>
      <c r="Z15" s="19">
        <v>0.66963718145318396</v>
      </c>
      <c r="AA15" s="19">
        <v>0.62561908865183802</v>
      </c>
      <c r="AB15" s="19"/>
      <c r="AC15" s="19">
        <v>0.73753869867363597</v>
      </c>
      <c r="AD15" s="19">
        <v>0.69805827777581597</v>
      </c>
      <c r="AE15" s="19">
        <v>0.64469705179436099</v>
      </c>
      <c r="AF15" s="19">
        <v>0.50774071955474298</v>
      </c>
      <c r="AG15" s="19"/>
      <c r="AH15" s="19">
        <v>0.70389512595776105</v>
      </c>
      <c r="AI15" s="19">
        <v>0.612260067201434</v>
      </c>
      <c r="AJ15" s="19">
        <v>0.57345788677438303</v>
      </c>
      <c r="AK15" s="19">
        <v>0.47940883547241703</v>
      </c>
      <c r="AL15" s="19"/>
      <c r="AM15" s="19">
        <v>0.68176373360788001</v>
      </c>
      <c r="AN15" s="19">
        <v>0.643994940980262</v>
      </c>
      <c r="AO15" s="19">
        <v>0.68568161345157497</v>
      </c>
      <c r="AP15" s="19"/>
      <c r="AQ15" s="19">
        <v>0.62552452308809503</v>
      </c>
      <c r="AR15" s="19">
        <v>0.72490532921846496</v>
      </c>
      <c r="AS15" s="19">
        <v>0.58151306995349905</v>
      </c>
      <c r="AT15" s="19">
        <v>0.91841004698265905</v>
      </c>
      <c r="AU15" s="19">
        <v>0.66812731503865297</v>
      </c>
      <c r="AV15" s="19"/>
      <c r="AW15" s="19">
        <v>0.79182768133133197</v>
      </c>
      <c r="AX15" s="19">
        <v>0.55926350128176805</v>
      </c>
      <c r="AY15" s="19">
        <v>0.55926350128176805</v>
      </c>
      <c r="AZ15" s="19">
        <v>0.689889880815167</v>
      </c>
      <c r="BA15" s="19">
        <v>0.70438824846551795</v>
      </c>
      <c r="BB15" s="19">
        <v>0.62939687753023599</v>
      </c>
      <c r="BC15" s="19">
        <v>0.82863839304847497</v>
      </c>
      <c r="BD15" s="19">
        <v>0.77022071860808405</v>
      </c>
      <c r="BE15" s="19">
        <v>0.73588999094854501</v>
      </c>
      <c r="BF15" s="19"/>
      <c r="BG15" s="19">
        <v>0.618869162391538</v>
      </c>
      <c r="BH15" s="19">
        <v>0.77324378051561904</v>
      </c>
      <c r="BI15" s="19">
        <v>0.73693055871357405</v>
      </c>
      <c r="BJ15" s="19">
        <v>0.76973320474982199</v>
      </c>
      <c r="BK15" s="19">
        <v>0.64695111003184103</v>
      </c>
      <c r="BL15" s="19">
        <v>0.78040310428530002</v>
      </c>
      <c r="BM15" s="19"/>
      <c r="BN15" s="19">
        <v>0.63101090273919402</v>
      </c>
      <c r="BO15" s="19">
        <v>0.66796609231937498</v>
      </c>
      <c r="BP15" s="19">
        <v>0.66797692216341797</v>
      </c>
      <c r="BQ15" s="19">
        <v>0.66211688584613004</v>
      </c>
      <c r="BR15" s="19">
        <v>0.70250763318484899</v>
      </c>
      <c r="BS15" s="19">
        <v>0.602895141603072</v>
      </c>
      <c r="BT15" s="19"/>
      <c r="BU15" s="19">
        <v>0.67534764046072804</v>
      </c>
      <c r="BV15" s="19">
        <v>0.63764991195699405</v>
      </c>
      <c r="BW15" s="19"/>
      <c r="BX15" s="19">
        <v>0.63660754327270497</v>
      </c>
      <c r="BY15" s="19">
        <v>0.68310290213858305</v>
      </c>
      <c r="BZ15" s="19"/>
      <c r="CA15" s="19">
        <v>0.68048636414302499</v>
      </c>
      <c r="CB15" s="19">
        <v>0.64371772788027704</v>
      </c>
    </row>
    <row r="16" spans="2:80" x14ac:dyDescent="0.35">
      <c r="B16" s="17" t="s">
        <v>339</v>
      </c>
      <c r="C16" s="19">
        <v>0.17213190670093401</v>
      </c>
      <c r="D16" s="19">
        <v>0.22062341766683899</v>
      </c>
      <c r="E16" s="19">
        <v>0.124975593699441</v>
      </c>
      <c r="F16" s="19"/>
      <c r="G16" s="19">
        <v>9.3039739259171403E-2</v>
      </c>
      <c r="H16" s="19">
        <v>0.14738309697107199</v>
      </c>
      <c r="I16" s="19">
        <v>0.22070740868693001</v>
      </c>
      <c r="J16" s="19"/>
      <c r="K16" s="19">
        <v>0.235086113621335</v>
      </c>
      <c r="L16" s="19">
        <v>0.151876422069149</v>
      </c>
      <c r="M16" s="19">
        <v>0.122201390305695</v>
      </c>
      <c r="N16" s="19">
        <v>0.12396343334710599</v>
      </c>
      <c r="O16" s="19"/>
      <c r="P16" s="19">
        <v>0.19915160848627</v>
      </c>
      <c r="Q16" s="19">
        <v>0.15447037869480501</v>
      </c>
      <c r="R16" s="19">
        <v>0.19131496545809201</v>
      </c>
      <c r="S16" s="19">
        <v>0.19753086486670501</v>
      </c>
      <c r="T16" s="19">
        <v>0.17940959572493501</v>
      </c>
      <c r="U16" s="19">
        <v>0.16095201229783901</v>
      </c>
      <c r="V16" s="19">
        <v>0.117432019052327</v>
      </c>
      <c r="W16" s="19">
        <v>0.105669111723485</v>
      </c>
      <c r="X16" s="19">
        <v>0.19172920727868201</v>
      </c>
      <c r="Y16" s="19">
        <v>0.14808153383603401</v>
      </c>
      <c r="Z16" s="19">
        <v>0.19337797497289</v>
      </c>
      <c r="AA16" s="19">
        <v>0.21056188442773</v>
      </c>
      <c r="AB16" s="19"/>
      <c r="AC16" s="19">
        <v>0.12125894169813201</v>
      </c>
      <c r="AD16" s="19">
        <v>0.15850170986695</v>
      </c>
      <c r="AE16" s="19">
        <v>0.197962828319802</v>
      </c>
      <c r="AF16" s="19">
        <v>0.27972396437846497</v>
      </c>
      <c r="AG16" s="19"/>
      <c r="AH16" s="19">
        <v>0.14403414597397499</v>
      </c>
      <c r="AI16" s="19">
        <v>0.18753292748262401</v>
      </c>
      <c r="AJ16" s="19">
        <v>0.251566597236691</v>
      </c>
      <c r="AK16" s="19">
        <v>0.37786742987181199</v>
      </c>
      <c r="AL16" s="19"/>
      <c r="AM16" s="19">
        <v>0.16009910832400301</v>
      </c>
      <c r="AN16" s="19">
        <v>0.198329585401324</v>
      </c>
      <c r="AO16" s="19">
        <v>0.105242387966173</v>
      </c>
      <c r="AP16" s="19"/>
      <c r="AQ16" s="19">
        <v>0.207354495606314</v>
      </c>
      <c r="AR16" s="19">
        <v>0.14292470689650899</v>
      </c>
      <c r="AS16" s="19">
        <v>0.199456478168136</v>
      </c>
      <c r="AT16" s="19">
        <v>0</v>
      </c>
      <c r="AU16" s="19">
        <v>0.123922839836226</v>
      </c>
      <c r="AV16" s="19"/>
      <c r="AW16" s="19">
        <v>9.0665221642047197E-2</v>
      </c>
      <c r="AX16" s="19">
        <v>0.243316644100637</v>
      </c>
      <c r="AY16" s="19">
        <v>0.243316644100637</v>
      </c>
      <c r="AZ16" s="19">
        <v>0.14749643006097601</v>
      </c>
      <c r="BA16" s="19">
        <v>0.14543798205417999</v>
      </c>
      <c r="BB16" s="19">
        <v>0.100265710642753</v>
      </c>
      <c r="BC16" s="19">
        <v>5.1060740736159599E-2</v>
      </c>
      <c r="BD16" s="19">
        <v>2.5022400596499302E-2</v>
      </c>
      <c r="BE16" s="19">
        <v>9.6600704694439293E-2</v>
      </c>
      <c r="BF16" s="19"/>
      <c r="BG16" s="19">
        <v>0.20307777213584099</v>
      </c>
      <c r="BH16" s="19">
        <v>0.11818852596790599</v>
      </c>
      <c r="BI16" s="19">
        <v>4.2611275607978102E-2</v>
      </c>
      <c r="BJ16" s="19">
        <v>0.117891352266253</v>
      </c>
      <c r="BK16" s="19">
        <v>0.165312633068671</v>
      </c>
      <c r="BL16" s="19">
        <v>9.7998868197920003E-2</v>
      </c>
      <c r="BM16" s="19"/>
      <c r="BN16" s="19">
        <v>0.20181974172626599</v>
      </c>
      <c r="BO16" s="19">
        <v>0.17247554834926199</v>
      </c>
      <c r="BP16" s="19">
        <v>0.131328631583088</v>
      </c>
      <c r="BQ16" s="19">
        <v>0.16678894623052201</v>
      </c>
      <c r="BR16" s="19">
        <v>0.15871827085465501</v>
      </c>
      <c r="BS16" s="19">
        <v>0.22286354392643201</v>
      </c>
      <c r="BT16" s="19"/>
      <c r="BU16" s="19">
        <v>0.170052058315003</v>
      </c>
      <c r="BV16" s="19">
        <v>0.17684359128611499</v>
      </c>
      <c r="BW16" s="19"/>
      <c r="BX16" s="19">
        <v>0.19441881711880801</v>
      </c>
      <c r="BY16" s="19">
        <v>0.156315521959912</v>
      </c>
      <c r="BZ16" s="19"/>
      <c r="CA16" s="19">
        <v>0.16583897619542601</v>
      </c>
      <c r="CB16" s="19">
        <v>0.18241996191715701</v>
      </c>
    </row>
    <row r="17" spans="2:80" x14ac:dyDescent="0.35">
      <c r="B17" s="17" t="s">
        <v>110</v>
      </c>
      <c r="C17" s="20">
        <v>0.49167112960116599</v>
      </c>
      <c r="D17" s="20">
        <v>0.37720696005980398</v>
      </c>
      <c r="E17" s="20">
        <v>0.60298356550656695</v>
      </c>
      <c r="F17" s="20"/>
      <c r="G17" s="20">
        <v>0.67076253830618005</v>
      </c>
      <c r="H17" s="20">
        <v>0.566014013520028</v>
      </c>
      <c r="I17" s="20">
        <v>0.369418253603298</v>
      </c>
      <c r="J17" s="20"/>
      <c r="K17" s="20">
        <v>0.34109054669623301</v>
      </c>
      <c r="L17" s="20">
        <v>0.52881938042145704</v>
      </c>
      <c r="M17" s="20">
        <v>0.64243628602769098</v>
      </c>
      <c r="N17" s="20">
        <v>0.59898747929098695</v>
      </c>
      <c r="O17" s="20"/>
      <c r="P17" s="20">
        <v>0.39626582234472002</v>
      </c>
      <c r="Q17" s="20">
        <v>0.50352766742717603</v>
      </c>
      <c r="R17" s="20">
        <v>0.47758093740208102</v>
      </c>
      <c r="S17" s="20">
        <v>0.45243574959514699</v>
      </c>
      <c r="T17" s="20">
        <v>0.46764265175818598</v>
      </c>
      <c r="U17" s="20">
        <v>0.56542264905452799</v>
      </c>
      <c r="V17" s="20">
        <v>0.60941936225914395</v>
      </c>
      <c r="W17" s="20">
        <v>0.561762632217229</v>
      </c>
      <c r="X17" s="20">
        <v>0.431981867379439</v>
      </c>
      <c r="Y17" s="20">
        <v>0.59095973914533295</v>
      </c>
      <c r="Z17" s="20">
        <v>0.47625920648029402</v>
      </c>
      <c r="AA17" s="20">
        <v>0.41505720422410902</v>
      </c>
      <c r="AB17" s="20"/>
      <c r="AC17" s="20">
        <v>0.61627975697550397</v>
      </c>
      <c r="AD17" s="20">
        <v>0.53955656790886597</v>
      </c>
      <c r="AE17" s="20">
        <v>0.44673422347455899</v>
      </c>
      <c r="AF17" s="20">
        <v>0.22801675517627801</v>
      </c>
      <c r="AG17" s="20"/>
      <c r="AH17" s="20">
        <v>0.55986097998378603</v>
      </c>
      <c r="AI17" s="20">
        <v>0.42472713971880999</v>
      </c>
      <c r="AJ17" s="20">
        <v>0.32189128953769103</v>
      </c>
      <c r="AK17" s="20">
        <v>0.101541405600604</v>
      </c>
      <c r="AL17" s="20"/>
      <c r="AM17" s="20">
        <v>0.52166462528387703</v>
      </c>
      <c r="AN17" s="20">
        <v>0.44566535557893699</v>
      </c>
      <c r="AO17" s="20">
        <v>0.58043922548540205</v>
      </c>
      <c r="AP17" s="20"/>
      <c r="AQ17" s="20">
        <v>0.418170027481781</v>
      </c>
      <c r="AR17" s="20">
        <v>0.58198062232195602</v>
      </c>
      <c r="AS17" s="20">
        <v>0.382056591785362</v>
      </c>
      <c r="AT17" s="20">
        <v>0.91841004698265905</v>
      </c>
      <c r="AU17" s="20">
        <v>0.54420447520242698</v>
      </c>
      <c r="AV17" s="20"/>
      <c r="AW17" s="20">
        <v>0.70116245968928503</v>
      </c>
      <c r="AX17" s="20">
        <v>0.31594685718113202</v>
      </c>
      <c r="AY17" s="20">
        <v>0.31594685718113202</v>
      </c>
      <c r="AZ17" s="20">
        <v>0.54239345075419099</v>
      </c>
      <c r="BA17" s="20">
        <v>0.55895026641133705</v>
      </c>
      <c r="BB17" s="20">
        <v>0.52913116688748196</v>
      </c>
      <c r="BC17" s="20">
        <v>0.77757765231231502</v>
      </c>
      <c r="BD17" s="20">
        <v>0.74519831801158498</v>
      </c>
      <c r="BE17" s="20">
        <v>0.63928928625410597</v>
      </c>
      <c r="BF17" s="20"/>
      <c r="BG17" s="20">
        <v>0.415791390255696</v>
      </c>
      <c r="BH17" s="20">
        <v>0.65505525454771196</v>
      </c>
      <c r="BI17" s="20">
        <v>0.69431928310559599</v>
      </c>
      <c r="BJ17" s="20">
        <v>0.65184185248356896</v>
      </c>
      <c r="BK17" s="20">
        <v>0.48163847696317003</v>
      </c>
      <c r="BL17" s="20">
        <v>0.68240423608737999</v>
      </c>
      <c r="BM17" s="20"/>
      <c r="BN17" s="20">
        <v>0.42919116101292798</v>
      </c>
      <c r="BO17" s="20">
        <v>0.495490543970113</v>
      </c>
      <c r="BP17" s="20">
        <v>0.53664829058033003</v>
      </c>
      <c r="BQ17" s="20">
        <v>0.495327939615608</v>
      </c>
      <c r="BR17" s="20">
        <v>0.54378936233019404</v>
      </c>
      <c r="BS17" s="20">
        <v>0.38003159767664002</v>
      </c>
      <c r="BT17" s="20"/>
      <c r="BU17" s="20">
        <v>0.50529558214572501</v>
      </c>
      <c r="BV17" s="20">
        <v>0.46080632067087801</v>
      </c>
      <c r="BW17" s="20"/>
      <c r="BX17" s="20">
        <v>0.44218872615389698</v>
      </c>
      <c r="BY17" s="20">
        <v>0.52678738017866999</v>
      </c>
      <c r="BZ17" s="20"/>
      <c r="CA17" s="20">
        <v>0.51464738794759901</v>
      </c>
      <c r="CB17" s="20">
        <v>0.46129776596312</v>
      </c>
    </row>
    <row r="18" spans="2:80" x14ac:dyDescent="0.35">
      <c r="B18" s="15"/>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CB22"/>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493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333</v>
      </c>
      <c r="C9" s="16">
        <v>0.117612864916027</v>
      </c>
      <c r="D9" s="16">
        <v>0.109020934754106</v>
      </c>
      <c r="E9" s="16">
        <v>0.125968219078683</v>
      </c>
      <c r="F9" s="16"/>
      <c r="G9" s="16">
        <v>0.14489813787264999</v>
      </c>
      <c r="H9" s="16">
        <v>0.15593892872793499</v>
      </c>
      <c r="I9" s="16">
        <v>8.0899819983267701E-2</v>
      </c>
      <c r="J9" s="16"/>
      <c r="K9" s="16">
        <v>7.9848659056208193E-2</v>
      </c>
      <c r="L9" s="16">
        <v>0.115975611092835</v>
      </c>
      <c r="M9" s="16">
        <v>0.13157678431648601</v>
      </c>
      <c r="N9" s="16">
        <v>0.17538177685159401</v>
      </c>
      <c r="O9" s="16"/>
      <c r="P9" s="16">
        <v>0.164022988060013</v>
      </c>
      <c r="Q9" s="16">
        <v>0.13293144265909701</v>
      </c>
      <c r="R9" s="16">
        <v>0.111149630115814</v>
      </c>
      <c r="S9" s="16">
        <v>4.8659559314528401E-2</v>
      </c>
      <c r="T9" s="16">
        <v>0.167739344956186</v>
      </c>
      <c r="U9" s="16">
        <v>9.4521997392677207E-2</v>
      </c>
      <c r="V9" s="16">
        <v>8.0910817283623995E-2</v>
      </c>
      <c r="W9" s="16">
        <v>0.102506930551008</v>
      </c>
      <c r="X9" s="16">
        <v>0.14537076159231099</v>
      </c>
      <c r="Y9" s="16">
        <v>7.1323486422920607E-2</v>
      </c>
      <c r="Z9" s="16">
        <v>0.11896691214498201</v>
      </c>
      <c r="AA9" s="16">
        <v>0.16554335409281401</v>
      </c>
      <c r="AB9" s="16"/>
      <c r="AC9" s="16">
        <v>0.182672196780652</v>
      </c>
      <c r="AD9" s="16">
        <v>0.1089015735698</v>
      </c>
      <c r="AE9" s="16">
        <v>7.6424038781412504E-2</v>
      </c>
      <c r="AF9" s="16">
        <v>0.11283915354254299</v>
      </c>
      <c r="AG9" s="16"/>
      <c r="AH9" s="16">
        <v>0.12996308069405599</v>
      </c>
      <c r="AI9" s="16">
        <v>8.01513389908729E-2</v>
      </c>
      <c r="AJ9" s="16">
        <v>0.122205690793635</v>
      </c>
      <c r="AK9" s="16">
        <v>0.18431542018920599</v>
      </c>
      <c r="AL9" s="16"/>
      <c r="AM9" s="16">
        <v>0.13797490366672099</v>
      </c>
      <c r="AN9" s="16">
        <v>7.7607708743124296E-2</v>
      </c>
      <c r="AO9" s="16">
        <v>0.186491522436359</v>
      </c>
      <c r="AP9" s="16"/>
      <c r="AQ9" s="16">
        <v>0.106335799679161</v>
      </c>
      <c r="AR9" s="16">
        <v>0.14541305811143199</v>
      </c>
      <c r="AS9" s="16">
        <v>7.9432868645330695E-2</v>
      </c>
      <c r="AT9" s="16">
        <v>0.108818063872251</v>
      </c>
      <c r="AU9" s="16">
        <v>0.188681961087873</v>
      </c>
      <c r="AV9" s="16"/>
      <c r="AW9" s="16">
        <v>0.121243720983904</v>
      </c>
      <c r="AX9" s="16">
        <v>4.0563952204290502E-2</v>
      </c>
      <c r="AY9" s="16">
        <v>4.0563952204290502E-2</v>
      </c>
      <c r="AZ9" s="16">
        <v>0.14158143611730201</v>
      </c>
      <c r="BA9" s="16">
        <v>0.17201368942634801</v>
      </c>
      <c r="BB9" s="16">
        <v>0.541165790704774</v>
      </c>
      <c r="BC9" s="16">
        <v>0.238910422164618</v>
      </c>
      <c r="BD9" s="16">
        <v>0.128773140103283</v>
      </c>
      <c r="BE9" s="16">
        <v>0.36254341296743398</v>
      </c>
      <c r="BF9" s="16"/>
      <c r="BG9" s="16">
        <v>7.5900332138486196E-2</v>
      </c>
      <c r="BH9" s="16">
        <v>0.171236971769194</v>
      </c>
      <c r="BI9" s="16">
        <v>0.34619899565661999</v>
      </c>
      <c r="BJ9" s="16">
        <v>0.202375848894597</v>
      </c>
      <c r="BK9" s="16">
        <v>0.12796420243875201</v>
      </c>
      <c r="BL9" s="16">
        <v>0.185063356778088</v>
      </c>
      <c r="BM9" s="16"/>
      <c r="BN9" s="16">
        <v>0.183662237971461</v>
      </c>
      <c r="BO9" s="16">
        <v>0.115413456206302</v>
      </c>
      <c r="BP9" s="16">
        <v>0.120819813623189</v>
      </c>
      <c r="BQ9" s="16">
        <v>0.115879366380403</v>
      </c>
      <c r="BR9" s="16">
        <v>9.0223749636821005E-2</v>
      </c>
      <c r="BS9" s="16">
        <v>3.6714392080080802E-2</v>
      </c>
      <c r="BT9" s="16"/>
      <c r="BU9" s="16">
        <v>0.110960184452279</v>
      </c>
      <c r="BV9" s="16">
        <v>0.13268383460939701</v>
      </c>
      <c r="BW9" s="16"/>
      <c r="BX9" s="16">
        <v>9.1155221716902393E-2</v>
      </c>
      <c r="BY9" s="16">
        <v>0.13638909977011501</v>
      </c>
      <c r="BZ9" s="16"/>
      <c r="CA9" s="16">
        <v>0.13195510516234499</v>
      </c>
      <c r="CB9" s="16">
        <v>0.101731628284583</v>
      </c>
    </row>
    <row r="10" spans="2:80" x14ac:dyDescent="0.35">
      <c r="B10" s="17" t="s">
        <v>334</v>
      </c>
      <c r="C10" s="16">
        <v>0.16011266369115501</v>
      </c>
      <c r="D10" s="16">
        <v>0.172289277957791</v>
      </c>
      <c r="E10" s="16">
        <v>0.14827132853334499</v>
      </c>
      <c r="F10" s="16"/>
      <c r="G10" s="16">
        <v>0.215687637089815</v>
      </c>
      <c r="H10" s="16">
        <v>0.19221927920902701</v>
      </c>
      <c r="I10" s="16">
        <v>0.116121754484748</v>
      </c>
      <c r="J10" s="16"/>
      <c r="K10" s="16">
        <v>0.126463412653017</v>
      </c>
      <c r="L10" s="16">
        <v>0.186963089605197</v>
      </c>
      <c r="M10" s="16">
        <v>0.187406983706395</v>
      </c>
      <c r="N10" s="16">
        <v>0.165240923347551</v>
      </c>
      <c r="O10" s="16"/>
      <c r="P10" s="16">
        <v>0.217591290921512</v>
      </c>
      <c r="Q10" s="16">
        <v>0.18091179820325001</v>
      </c>
      <c r="R10" s="16">
        <v>0.15768910061378599</v>
      </c>
      <c r="S10" s="16">
        <v>0.155418228650052</v>
      </c>
      <c r="T10" s="16">
        <v>0.16980459138694301</v>
      </c>
      <c r="U10" s="16">
        <v>0.11077172947651</v>
      </c>
      <c r="V10" s="16">
        <v>0.17620105388044799</v>
      </c>
      <c r="W10" s="16">
        <v>0.12456200776203299</v>
      </c>
      <c r="X10" s="16">
        <v>0.114416817328479</v>
      </c>
      <c r="Y10" s="16">
        <v>0.158956047794304</v>
      </c>
      <c r="Z10" s="16">
        <v>0.137947234175576</v>
      </c>
      <c r="AA10" s="16">
        <v>0.160979133761222</v>
      </c>
      <c r="AB10" s="16"/>
      <c r="AC10" s="16">
        <v>0.16580197274974201</v>
      </c>
      <c r="AD10" s="16">
        <v>0.162609103368346</v>
      </c>
      <c r="AE10" s="16">
        <v>0.15318339044642501</v>
      </c>
      <c r="AF10" s="16">
        <v>0.13799850711759001</v>
      </c>
      <c r="AG10" s="16"/>
      <c r="AH10" s="16">
        <v>0.13923901821502199</v>
      </c>
      <c r="AI10" s="16">
        <v>0.19111602729649099</v>
      </c>
      <c r="AJ10" s="16">
        <v>0.24098481529917001</v>
      </c>
      <c r="AK10" s="16">
        <v>0</v>
      </c>
      <c r="AL10" s="16"/>
      <c r="AM10" s="16">
        <v>0.160414641891378</v>
      </c>
      <c r="AN10" s="16">
        <v>0.15655700182410201</v>
      </c>
      <c r="AO10" s="16">
        <v>0.19708076159500101</v>
      </c>
      <c r="AP10" s="16"/>
      <c r="AQ10" s="16">
        <v>0.152595474899683</v>
      </c>
      <c r="AR10" s="16">
        <v>0.15160806011810499</v>
      </c>
      <c r="AS10" s="16">
        <v>0.175712925462677</v>
      </c>
      <c r="AT10" s="16">
        <v>0.17832634517798901</v>
      </c>
      <c r="AU10" s="16">
        <v>0.18203999044835301</v>
      </c>
      <c r="AV10" s="16"/>
      <c r="AW10" s="16">
        <v>0.13120284852900399</v>
      </c>
      <c r="AX10" s="16">
        <v>0.109989314137611</v>
      </c>
      <c r="AY10" s="16">
        <v>0.109989314137611</v>
      </c>
      <c r="AZ10" s="16">
        <v>0.215056525060311</v>
      </c>
      <c r="BA10" s="16">
        <v>0.24027973293476601</v>
      </c>
      <c r="BB10" s="16">
        <v>0.25130627196644401</v>
      </c>
      <c r="BC10" s="16">
        <v>0.33081762169048301</v>
      </c>
      <c r="BD10" s="16">
        <v>0.12704619752457599</v>
      </c>
      <c r="BE10" s="16">
        <v>0.28005071063099002</v>
      </c>
      <c r="BF10" s="16"/>
      <c r="BG10" s="16">
        <v>0.145664176108632</v>
      </c>
      <c r="BH10" s="16">
        <v>0.168454550486557</v>
      </c>
      <c r="BI10" s="16">
        <v>0.153143825447806</v>
      </c>
      <c r="BJ10" s="16">
        <v>0.14200102112940799</v>
      </c>
      <c r="BK10" s="16">
        <v>0.24592698146252601</v>
      </c>
      <c r="BL10" s="16">
        <v>0.33385780623822697</v>
      </c>
      <c r="BM10" s="16"/>
      <c r="BN10" s="16">
        <v>0.24338352189526899</v>
      </c>
      <c r="BO10" s="16">
        <v>0.15776271351019899</v>
      </c>
      <c r="BP10" s="16">
        <v>0.11755117460160799</v>
      </c>
      <c r="BQ10" s="16">
        <v>0.148517093385961</v>
      </c>
      <c r="BR10" s="16">
        <v>0.122380088556632</v>
      </c>
      <c r="BS10" s="16">
        <v>0.17539941756247199</v>
      </c>
      <c r="BT10" s="16"/>
      <c r="BU10" s="16">
        <v>0.150024162489754</v>
      </c>
      <c r="BV10" s="16">
        <v>0.182967135161171</v>
      </c>
      <c r="BW10" s="16"/>
      <c r="BX10" s="16">
        <v>0.13217712572335699</v>
      </c>
      <c r="BY10" s="16">
        <v>0.17993771831567501</v>
      </c>
      <c r="BZ10" s="16"/>
      <c r="CA10" s="16">
        <v>0.15082317518122301</v>
      </c>
      <c r="CB10" s="16">
        <v>0.167502542869855</v>
      </c>
    </row>
    <row r="11" spans="2:80" x14ac:dyDescent="0.35">
      <c r="B11" s="17" t="s">
        <v>335</v>
      </c>
      <c r="C11" s="16">
        <v>0.25921029744695501</v>
      </c>
      <c r="D11" s="16">
        <v>0.24943663515455</v>
      </c>
      <c r="E11" s="16">
        <v>0.268714845130684</v>
      </c>
      <c r="F11" s="16"/>
      <c r="G11" s="16">
        <v>0.27967118127511198</v>
      </c>
      <c r="H11" s="16">
        <v>0.25865814662213699</v>
      </c>
      <c r="I11" s="16">
        <v>0.25130292625386502</v>
      </c>
      <c r="J11" s="16"/>
      <c r="K11" s="16">
        <v>0.261320143689454</v>
      </c>
      <c r="L11" s="16">
        <v>0.26886688431101802</v>
      </c>
      <c r="M11" s="16">
        <v>0.266977164596644</v>
      </c>
      <c r="N11" s="16">
        <v>0.24161988983579799</v>
      </c>
      <c r="O11" s="16"/>
      <c r="P11" s="16">
        <v>0.26719270009581803</v>
      </c>
      <c r="Q11" s="16">
        <v>0.18464528972229799</v>
      </c>
      <c r="R11" s="16">
        <v>0.228952489382584</v>
      </c>
      <c r="S11" s="16">
        <v>0.23431397254896499</v>
      </c>
      <c r="T11" s="16">
        <v>0.29638110510566401</v>
      </c>
      <c r="U11" s="16">
        <v>0.27580656088598099</v>
      </c>
      <c r="V11" s="16">
        <v>0.297578160862702</v>
      </c>
      <c r="W11" s="16">
        <v>0.31134959081910502</v>
      </c>
      <c r="X11" s="16">
        <v>0.28249398864583197</v>
      </c>
      <c r="Y11" s="16">
        <v>0.32610870174955198</v>
      </c>
      <c r="Z11" s="16">
        <v>0.17589632901118199</v>
      </c>
      <c r="AA11" s="16">
        <v>0.24432112511755999</v>
      </c>
      <c r="AB11" s="16"/>
      <c r="AC11" s="16">
        <v>0.240589504957265</v>
      </c>
      <c r="AD11" s="16">
        <v>0.27523819960259799</v>
      </c>
      <c r="AE11" s="16">
        <v>0.212582087292608</v>
      </c>
      <c r="AF11" s="16">
        <v>0.25055607883384601</v>
      </c>
      <c r="AG11" s="16"/>
      <c r="AH11" s="16">
        <v>0.27229815839444199</v>
      </c>
      <c r="AI11" s="16">
        <v>0.252787620048054</v>
      </c>
      <c r="AJ11" s="16">
        <v>0.21719042047901599</v>
      </c>
      <c r="AK11" s="16">
        <v>0.21478874811245799</v>
      </c>
      <c r="AL11" s="16"/>
      <c r="AM11" s="16">
        <v>0.24836025696015801</v>
      </c>
      <c r="AN11" s="16">
        <v>0.27126200016334701</v>
      </c>
      <c r="AO11" s="16">
        <v>0.239473957851602</v>
      </c>
      <c r="AP11" s="16"/>
      <c r="AQ11" s="16">
        <v>0.25059991436113599</v>
      </c>
      <c r="AR11" s="16">
        <v>0.25701096918729899</v>
      </c>
      <c r="AS11" s="16">
        <v>0.33496370261921599</v>
      </c>
      <c r="AT11" s="16">
        <v>0.23030978276834699</v>
      </c>
      <c r="AU11" s="16">
        <v>0.20074028742727501</v>
      </c>
      <c r="AV11" s="16"/>
      <c r="AW11" s="16">
        <v>0.23926464895935601</v>
      </c>
      <c r="AX11" s="16">
        <v>0.252365214448036</v>
      </c>
      <c r="AY11" s="16">
        <v>0.252365214448036</v>
      </c>
      <c r="AZ11" s="16">
        <v>0.288390958743031</v>
      </c>
      <c r="BA11" s="16">
        <v>0.20695658156052099</v>
      </c>
      <c r="BB11" s="16">
        <v>5.05926515070549E-2</v>
      </c>
      <c r="BC11" s="16">
        <v>0.11510559473731399</v>
      </c>
      <c r="BD11" s="16">
        <v>0.361180381938559</v>
      </c>
      <c r="BE11" s="16">
        <v>0</v>
      </c>
      <c r="BF11" s="16"/>
      <c r="BG11" s="16">
        <v>0.26866740493676</v>
      </c>
      <c r="BH11" s="16">
        <v>0.28009798123750201</v>
      </c>
      <c r="BI11" s="16">
        <v>0.18676502489071201</v>
      </c>
      <c r="BJ11" s="16">
        <v>0.24783270108907801</v>
      </c>
      <c r="BK11" s="16">
        <v>0.201284673037367</v>
      </c>
      <c r="BL11" s="16">
        <v>0.18675551196964099</v>
      </c>
      <c r="BM11" s="16"/>
      <c r="BN11" s="16">
        <v>0.27767337024743499</v>
      </c>
      <c r="BO11" s="16">
        <v>0.26378552528006299</v>
      </c>
      <c r="BP11" s="16">
        <v>0.29053782582400001</v>
      </c>
      <c r="BQ11" s="16">
        <v>0.22162998885148599</v>
      </c>
      <c r="BR11" s="16">
        <v>0.25756418315778501</v>
      </c>
      <c r="BS11" s="16">
        <v>0.29578922639045402</v>
      </c>
      <c r="BT11" s="16"/>
      <c r="BU11" s="16">
        <v>0.24826576576305101</v>
      </c>
      <c r="BV11" s="16">
        <v>0.28400401874697401</v>
      </c>
      <c r="BW11" s="16"/>
      <c r="BX11" s="16">
        <v>0.22878128792941599</v>
      </c>
      <c r="BY11" s="16">
        <v>0.28080489772100697</v>
      </c>
      <c r="BZ11" s="16"/>
      <c r="CA11" s="16">
        <v>0.26072784449383002</v>
      </c>
      <c r="CB11" s="16">
        <v>0.26177138288594198</v>
      </c>
    </row>
    <row r="12" spans="2:80" x14ac:dyDescent="0.35">
      <c r="B12" s="17" t="s">
        <v>336</v>
      </c>
      <c r="C12" s="16">
        <v>0.13718693439896101</v>
      </c>
      <c r="D12" s="16">
        <v>0.12658352082685501</v>
      </c>
      <c r="E12" s="16">
        <v>0.147498386431092</v>
      </c>
      <c r="F12" s="16"/>
      <c r="G12" s="16">
        <v>9.5317368942280101E-2</v>
      </c>
      <c r="H12" s="16">
        <v>0.13008603092059901</v>
      </c>
      <c r="I12" s="16">
        <v>0.15888185392322501</v>
      </c>
      <c r="J12" s="16"/>
      <c r="K12" s="16">
        <v>0.15655241736266301</v>
      </c>
      <c r="L12" s="16">
        <v>0.13773126303070099</v>
      </c>
      <c r="M12" s="16">
        <v>0.111580270276342</v>
      </c>
      <c r="N12" s="16">
        <v>0.12242244129010001</v>
      </c>
      <c r="O12" s="16"/>
      <c r="P12" s="16">
        <v>0.115949376044111</v>
      </c>
      <c r="Q12" s="16">
        <v>0.16051716185505499</v>
      </c>
      <c r="R12" s="16">
        <v>9.5403436652089696E-2</v>
      </c>
      <c r="S12" s="16">
        <v>0.14447770490301501</v>
      </c>
      <c r="T12" s="16">
        <v>0.13136118180384801</v>
      </c>
      <c r="U12" s="16">
        <v>0.185354292369632</v>
      </c>
      <c r="V12" s="16">
        <v>0.108181080177206</v>
      </c>
      <c r="W12" s="16">
        <v>0.146902754515263</v>
      </c>
      <c r="X12" s="16">
        <v>0.13352634077402101</v>
      </c>
      <c r="Y12" s="16">
        <v>0.120047760975</v>
      </c>
      <c r="Z12" s="16">
        <v>0.191969932560241</v>
      </c>
      <c r="AA12" s="16">
        <v>0.13052659012843701</v>
      </c>
      <c r="AB12" s="16"/>
      <c r="AC12" s="16">
        <v>0.11957338723493301</v>
      </c>
      <c r="AD12" s="16">
        <v>0.13661556876311601</v>
      </c>
      <c r="AE12" s="16">
        <v>0.16436930272748701</v>
      </c>
      <c r="AF12" s="16">
        <v>0.147337358152766</v>
      </c>
      <c r="AG12" s="16"/>
      <c r="AH12" s="16">
        <v>0.147485192117942</v>
      </c>
      <c r="AI12" s="16">
        <v>0.12409317043487</v>
      </c>
      <c r="AJ12" s="16">
        <v>0.11060262468425899</v>
      </c>
      <c r="AK12" s="16">
        <v>0.157712347104175</v>
      </c>
      <c r="AL12" s="16"/>
      <c r="AM12" s="16">
        <v>0.13544409813521499</v>
      </c>
      <c r="AN12" s="16">
        <v>0.14485210668852</v>
      </c>
      <c r="AO12" s="16">
        <v>9.9190674734680406E-2</v>
      </c>
      <c r="AP12" s="16"/>
      <c r="AQ12" s="16">
        <v>0.141725437983834</v>
      </c>
      <c r="AR12" s="16">
        <v>0.13834507024643</v>
      </c>
      <c r="AS12" s="16">
        <v>0.12659827609493701</v>
      </c>
      <c r="AT12" s="16">
        <v>0.11197088804481201</v>
      </c>
      <c r="AU12" s="16">
        <v>0.113879122249387</v>
      </c>
      <c r="AV12" s="16"/>
      <c r="AW12" s="16">
        <v>0.126021410954473</v>
      </c>
      <c r="AX12" s="16">
        <v>0.16711890580264299</v>
      </c>
      <c r="AY12" s="16">
        <v>0.16711890580264299</v>
      </c>
      <c r="AZ12" s="16">
        <v>0.107342233415555</v>
      </c>
      <c r="BA12" s="16">
        <v>0.154115302160341</v>
      </c>
      <c r="BB12" s="16">
        <v>5.5504487146919197E-2</v>
      </c>
      <c r="BC12" s="16">
        <v>0.10948630941594199</v>
      </c>
      <c r="BD12" s="16">
        <v>5.9140438768355501E-2</v>
      </c>
      <c r="BE12" s="16">
        <v>0</v>
      </c>
      <c r="BF12" s="16"/>
      <c r="BG12" s="16">
        <v>0.149718811573503</v>
      </c>
      <c r="BH12" s="16">
        <v>0.127303938572568</v>
      </c>
      <c r="BI12" s="16">
        <v>9.8541985796811504E-2</v>
      </c>
      <c r="BJ12" s="16">
        <v>0.15158153046770101</v>
      </c>
      <c r="BK12" s="16">
        <v>6.1834931457024601E-2</v>
      </c>
      <c r="BL12" s="16">
        <v>0.19632445681612401</v>
      </c>
      <c r="BM12" s="16"/>
      <c r="BN12" s="16">
        <v>6.9148779592657E-2</v>
      </c>
      <c r="BO12" s="16">
        <v>0.14305928325658501</v>
      </c>
      <c r="BP12" s="16">
        <v>0.192481014894127</v>
      </c>
      <c r="BQ12" s="16">
        <v>0.16286831008636199</v>
      </c>
      <c r="BR12" s="16">
        <v>0.115316982582039</v>
      </c>
      <c r="BS12" s="16">
        <v>0.13836551463101401</v>
      </c>
      <c r="BT12" s="16"/>
      <c r="BU12" s="16">
        <v>0.15029979609554101</v>
      </c>
      <c r="BV12" s="16">
        <v>0.10748108240450099</v>
      </c>
      <c r="BW12" s="16"/>
      <c r="BX12" s="16">
        <v>0.16305347485089</v>
      </c>
      <c r="BY12" s="16">
        <v>0.11883018830737101</v>
      </c>
      <c r="BZ12" s="16"/>
      <c r="CA12" s="16">
        <v>0.1184707835388</v>
      </c>
      <c r="CB12" s="16">
        <v>0.156695600542585</v>
      </c>
    </row>
    <row r="13" spans="2:80" x14ac:dyDescent="0.35">
      <c r="B13" s="17" t="s">
        <v>337</v>
      </c>
      <c r="C13" s="16">
        <v>0.16802849991473501</v>
      </c>
      <c r="D13" s="16">
        <v>0.16893501662038299</v>
      </c>
      <c r="E13" s="16">
        <v>0.167146943851394</v>
      </c>
      <c r="F13" s="16"/>
      <c r="G13" s="16">
        <v>8.3582739994692901E-2</v>
      </c>
      <c r="H13" s="16">
        <v>0.119459554424897</v>
      </c>
      <c r="I13" s="16">
        <v>0.234727111065518</v>
      </c>
      <c r="J13" s="16"/>
      <c r="K13" s="16">
        <v>0.219441069640116</v>
      </c>
      <c r="L13" s="16">
        <v>0.13990007279633099</v>
      </c>
      <c r="M13" s="16">
        <v>0.14869687813940499</v>
      </c>
      <c r="N13" s="16">
        <v>0.120487805432346</v>
      </c>
      <c r="O13" s="16"/>
      <c r="P13" s="16">
        <v>0.104061939252778</v>
      </c>
      <c r="Q13" s="16">
        <v>0.17010235078410499</v>
      </c>
      <c r="R13" s="16">
        <v>0.20748539136722199</v>
      </c>
      <c r="S13" s="16">
        <v>0.21617465166338401</v>
      </c>
      <c r="T13" s="16">
        <v>9.7699623073486203E-2</v>
      </c>
      <c r="U13" s="16">
        <v>0.20621138514838999</v>
      </c>
      <c r="V13" s="16">
        <v>0.19689600144560099</v>
      </c>
      <c r="W13" s="16">
        <v>0.16807345249856001</v>
      </c>
      <c r="X13" s="16">
        <v>0.20787052772447301</v>
      </c>
      <c r="Y13" s="16">
        <v>0.15090245765093999</v>
      </c>
      <c r="Z13" s="16">
        <v>0.14097664830078299</v>
      </c>
      <c r="AA13" s="16">
        <v>0.12917743200583701</v>
      </c>
      <c r="AB13" s="16"/>
      <c r="AC13" s="16">
        <v>0.138310860694834</v>
      </c>
      <c r="AD13" s="16">
        <v>0.17712060632006901</v>
      </c>
      <c r="AE13" s="16">
        <v>0.20170848458480101</v>
      </c>
      <c r="AF13" s="16">
        <v>0.18831325496249501</v>
      </c>
      <c r="AG13" s="16"/>
      <c r="AH13" s="16">
        <v>0.14532691730121</v>
      </c>
      <c r="AI13" s="16">
        <v>0.21142746744798499</v>
      </c>
      <c r="AJ13" s="16">
        <v>0.180354780925613</v>
      </c>
      <c r="AK13" s="16">
        <v>0.27943190809535201</v>
      </c>
      <c r="AL13" s="16"/>
      <c r="AM13" s="16">
        <v>0.16460355115997299</v>
      </c>
      <c r="AN13" s="16">
        <v>0.18521049277093601</v>
      </c>
      <c r="AO13" s="16">
        <v>0.10700475825128999</v>
      </c>
      <c r="AP13" s="16"/>
      <c r="AQ13" s="16">
        <v>0.19651065548221699</v>
      </c>
      <c r="AR13" s="16">
        <v>0.12947514797509299</v>
      </c>
      <c r="AS13" s="16">
        <v>0.15322144050646599</v>
      </c>
      <c r="AT13" s="16">
        <v>0.13402397003175101</v>
      </c>
      <c r="AU13" s="16">
        <v>0.13058199306100299</v>
      </c>
      <c r="AV13" s="16"/>
      <c r="AW13" s="16">
        <v>0.266853325920693</v>
      </c>
      <c r="AX13" s="16">
        <v>0.24937742734971699</v>
      </c>
      <c r="AY13" s="16">
        <v>0.24937742734971699</v>
      </c>
      <c r="AZ13" s="16">
        <v>0.10906348456272399</v>
      </c>
      <c r="BA13" s="16">
        <v>8.31684996064007E-2</v>
      </c>
      <c r="BB13" s="16">
        <v>0</v>
      </c>
      <c r="BC13" s="16">
        <v>0.15478233441005501</v>
      </c>
      <c r="BD13" s="16">
        <v>0</v>
      </c>
      <c r="BE13" s="16">
        <v>0</v>
      </c>
      <c r="BF13" s="16"/>
      <c r="BG13" s="16">
        <v>0.20492777975547799</v>
      </c>
      <c r="BH13" s="16">
        <v>0.11604629244468</v>
      </c>
      <c r="BI13" s="16">
        <v>6.3324319528788697E-2</v>
      </c>
      <c r="BJ13" s="16">
        <v>0.107577449401784</v>
      </c>
      <c r="BK13" s="16">
        <v>0.11967080912620499</v>
      </c>
      <c r="BL13" s="16">
        <v>0</v>
      </c>
      <c r="BM13" s="16"/>
      <c r="BN13" s="16">
        <v>0.108181953271607</v>
      </c>
      <c r="BO13" s="16">
        <v>0.15473458660189701</v>
      </c>
      <c r="BP13" s="16">
        <v>0.12796934979128</v>
      </c>
      <c r="BQ13" s="16">
        <v>0.2061153663584</v>
      </c>
      <c r="BR13" s="16">
        <v>0.23320306897597401</v>
      </c>
      <c r="BS13" s="16">
        <v>0.14491650225483199</v>
      </c>
      <c r="BT13" s="16"/>
      <c r="BU13" s="16">
        <v>0.17958220463378699</v>
      </c>
      <c r="BV13" s="16">
        <v>0.14185475917732199</v>
      </c>
      <c r="BW13" s="16"/>
      <c r="BX13" s="16">
        <v>0.21646438540141899</v>
      </c>
      <c r="BY13" s="16">
        <v>0.13365493328905101</v>
      </c>
      <c r="BZ13" s="16"/>
      <c r="CA13" s="16">
        <v>0.16978861690536201</v>
      </c>
      <c r="CB13" s="16">
        <v>0.17050556397243799</v>
      </c>
    </row>
    <row r="14" spans="2:80" x14ac:dyDescent="0.35">
      <c r="B14" s="17" t="s">
        <v>177</v>
      </c>
      <c r="C14" s="16">
        <v>0.157848739632168</v>
      </c>
      <c r="D14" s="16">
        <v>0.17373461468631499</v>
      </c>
      <c r="E14" s="16">
        <v>0.14240027697480301</v>
      </c>
      <c r="F14" s="16"/>
      <c r="G14" s="16">
        <v>0.18084293482545</v>
      </c>
      <c r="H14" s="16">
        <v>0.143638060095406</v>
      </c>
      <c r="I14" s="16">
        <v>0.158066534289377</v>
      </c>
      <c r="J14" s="16"/>
      <c r="K14" s="16">
        <v>0.15637429759854299</v>
      </c>
      <c r="L14" s="16">
        <v>0.15056307916391701</v>
      </c>
      <c r="M14" s="16">
        <v>0.15376191896472799</v>
      </c>
      <c r="N14" s="16">
        <v>0.17484716324261201</v>
      </c>
      <c r="O14" s="16"/>
      <c r="P14" s="16">
        <v>0.131181705625768</v>
      </c>
      <c r="Q14" s="16">
        <v>0.17089195677619401</v>
      </c>
      <c r="R14" s="16">
        <v>0.19931995186850399</v>
      </c>
      <c r="S14" s="16">
        <v>0.20095588292005501</v>
      </c>
      <c r="T14" s="16">
        <v>0.13701415367387201</v>
      </c>
      <c r="U14" s="16">
        <v>0.12733403472680899</v>
      </c>
      <c r="V14" s="16">
        <v>0.140232886350419</v>
      </c>
      <c r="W14" s="16">
        <v>0.146605263854031</v>
      </c>
      <c r="X14" s="16">
        <v>0.11632156393488401</v>
      </c>
      <c r="Y14" s="16">
        <v>0.17266154540728401</v>
      </c>
      <c r="Z14" s="16">
        <v>0.23424294380723501</v>
      </c>
      <c r="AA14" s="16">
        <v>0.16945236489412899</v>
      </c>
      <c r="AB14" s="16"/>
      <c r="AC14" s="16">
        <v>0.153052077582573</v>
      </c>
      <c r="AD14" s="16">
        <v>0.13951494837607001</v>
      </c>
      <c r="AE14" s="16">
        <v>0.19173269616726701</v>
      </c>
      <c r="AF14" s="16">
        <v>0.16295564739076099</v>
      </c>
      <c r="AG14" s="16"/>
      <c r="AH14" s="16">
        <v>0.16568763327732799</v>
      </c>
      <c r="AI14" s="16">
        <v>0.14042437578172801</v>
      </c>
      <c r="AJ14" s="16">
        <v>0.12866166781830701</v>
      </c>
      <c r="AK14" s="16">
        <v>0.163751576498809</v>
      </c>
      <c r="AL14" s="16"/>
      <c r="AM14" s="16">
        <v>0.15320254818655499</v>
      </c>
      <c r="AN14" s="16">
        <v>0.16451068980997099</v>
      </c>
      <c r="AO14" s="16">
        <v>0.17075832513106801</v>
      </c>
      <c r="AP14" s="16"/>
      <c r="AQ14" s="16">
        <v>0.15223271759397</v>
      </c>
      <c r="AR14" s="16">
        <v>0.17814769436164099</v>
      </c>
      <c r="AS14" s="16">
        <v>0.13007078667137301</v>
      </c>
      <c r="AT14" s="16">
        <v>0.23655095010485</v>
      </c>
      <c r="AU14" s="16">
        <v>0.18407664572610999</v>
      </c>
      <c r="AV14" s="16"/>
      <c r="AW14" s="16">
        <v>0.115414044652571</v>
      </c>
      <c r="AX14" s="16">
        <v>0.18058518605770199</v>
      </c>
      <c r="AY14" s="16">
        <v>0.18058518605770199</v>
      </c>
      <c r="AZ14" s="16">
        <v>0.13856536210107701</v>
      </c>
      <c r="BA14" s="16">
        <v>0.143466194311623</v>
      </c>
      <c r="BB14" s="16">
        <v>0.101430798674808</v>
      </c>
      <c r="BC14" s="16">
        <v>5.0897717581588002E-2</v>
      </c>
      <c r="BD14" s="16">
        <v>0.32385984166522702</v>
      </c>
      <c r="BE14" s="16">
        <v>0.35740587640157601</v>
      </c>
      <c r="BF14" s="16"/>
      <c r="BG14" s="16">
        <v>0.15512149548714099</v>
      </c>
      <c r="BH14" s="16">
        <v>0.1368602654895</v>
      </c>
      <c r="BI14" s="16">
        <v>0.152025848679262</v>
      </c>
      <c r="BJ14" s="16">
        <v>0.148631449017433</v>
      </c>
      <c r="BK14" s="16">
        <v>0.243318402478125</v>
      </c>
      <c r="BL14" s="16">
        <v>9.7998868197920003E-2</v>
      </c>
      <c r="BM14" s="16"/>
      <c r="BN14" s="16">
        <v>0.11795013702157101</v>
      </c>
      <c r="BO14" s="16">
        <v>0.16524443514495399</v>
      </c>
      <c r="BP14" s="16">
        <v>0.150640821265796</v>
      </c>
      <c r="BQ14" s="16">
        <v>0.14498987493738799</v>
      </c>
      <c r="BR14" s="16">
        <v>0.181311927090749</v>
      </c>
      <c r="BS14" s="16">
        <v>0.20881494708114701</v>
      </c>
      <c r="BT14" s="16"/>
      <c r="BU14" s="16">
        <v>0.16086788656558801</v>
      </c>
      <c r="BV14" s="16">
        <v>0.15100916990063501</v>
      </c>
      <c r="BW14" s="16"/>
      <c r="BX14" s="16">
        <v>0.16836850437801701</v>
      </c>
      <c r="BY14" s="16">
        <v>0.150383162596782</v>
      </c>
      <c r="BZ14" s="16"/>
      <c r="CA14" s="16">
        <v>0.168234474718441</v>
      </c>
      <c r="CB14" s="16">
        <v>0.14179328144459699</v>
      </c>
    </row>
    <row r="15" spans="2:80" x14ac:dyDescent="0.35">
      <c r="B15" s="17" t="s">
        <v>338</v>
      </c>
      <c r="C15" s="19">
        <v>0.27772552860718203</v>
      </c>
      <c r="D15" s="19">
        <v>0.28131021271189699</v>
      </c>
      <c r="E15" s="19">
        <v>0.27423954761202801</v>
      </c>
      <c r="F15" s="19"/>
      <c r="G15" s="19">
        <v>0.36058577496246502</v>
      </c>
      <c r="H15" s="19">
        <v>0.34815820793696201</v>
      </c>
      <c r="I15" s="19">
        <v>0.19702157446801499</v>
      </c>
      <c r="J15" s="19"/>
      <c r="K15" s="19">
        <v>0.206312071709225</v>
      </c>
      <c r="L15" s="19">
        <v>0.30293870069803203</v>
      </c>
      <c r="M15" s="19">
        <v>0.31898376802288098</v>
      </c>
      <c r="N15" s="19">
        <v>0.34062270019914498</v>
      </c>
      <c r="O15" s="19"/>
      <c r="P15" s="19">
        <v>0.381614278981525</v>
      </c>
      <c r="Q15" s="19">
        <v>0.31384324086234699</v>
      </c>
      <c r="R15" s="19">
        <v>0.26883873072960002</v>
      </c>
      <c r="S15" s="19">
        <v>0.20407778796458001</v>
      </c>
      <c r="T15" s="19">
        <v>0.33754393634312901</v>
      </c>
      <c r="U15" s="19">
        <v>0.20529372686918801</v>
      </c>
      <c r="V15" s="19">
        <v>0.25711187116407203</v>
      </c>
      <c r="W15" s="19">
        <v>0.22706893831304101</v>
      </c>
      <c r="X15" s="19">
        <v>0.25978757892079002</v>
      </c>
      <c r="Y15" s="19">
        <v>0.230279534217224</v>
      </c>
      <c r="Z15" s="19">
        <v>0.25691414632055898</v>
      </c>
      <c r="AA15" s="19">
        <v>0.32652248785403598</v>
      </c>
      <c r="AB15" s="19"/>
      <c r="AC15" s="19">
        <v>0.34847416953039401</v>
      </c>
      <c r="AD15" s="19">
        <v>0.27151067693814601</v>
      </c>
      <c r="AE15" s="19">
        <v>0.229607429227837</v>
      </c>
      <c r="AF15" s="19">
        <v>0.25083766066013302</v>
      </c>
      <c r="AG15" s="19"/>
      <c r="AH15" s="19">
        <v>0.26920209890907898</v>
      </c>
      <c r="AI15" s="19">
        <v>0.27126736628736398</v>
      </c>
      <c r="AJ15" s="19">
        <v>0.36319050609280501</v>
      </c>
      <c r="AK15" s="19">
        <v>0.18431542018920599</v>
      </c>
      <c r="AL15" s="19"/>
      <c r="AM15" s="19">
        <v>0.29838954555809899</v>
      </c>
      <c r="AN15" s="19">
        <v>0.23416471056722599</v>
      </c>
      <c r="AO15" s="19">
        <v>0.38357228403136001</v>
      </c>
      <c r="AP15" s="19"/>
      <c r="AQ15" s="19">
        <v>0.25893127457884402</v>
      </c>
      <c r="AR15" s="19">
        <v>0.29702111822953597</v>
      </c>
      <c r="AS15" s="19">
        <v>0.25514579410800797</v>
      </c>
      <c r="AT15" s="19">
        <v>0.28714440905024002</v>
      </c>
      <c r="AU15" s="19">
        <v>0.370721951536226</v>
      </c>
      <c r="AV15" s="19"/>
      <c r="AW15" s="19">
        <v>0.252446569512907</v>
      </c>
      <c r="AX15" s="19">
        <v>0.150553266341902</v>
      </c>
      <c r="AY15" s="19">
        <v>0.150553266341902</v>
      </c>
      <c r="AZ15" s="19">
        <v>0.35663796117761298</v>
      </c>
      <c r="BA15" s="19">
        <v>0.41229342236111399</v>
      </c>
      <c r="BB15" s="19">
        <v>0.79247206267121795</v>
      </c>
      <c r="BC15" s="19">
        <v>0.56972804385510101</v>
      </c>
      <c r="BD15" s="19">
        <v>0.25581933762785902</v>
      </c>
      <c r="BE15" s="19">
        <v>0.64259412359842405</v>
      </c>
      <c r="BF15" s="19"/>
      <c r="BG15" s="19">
        <v>0.22156450824711801</v>
      </c>
      <c r="BH15" s="19">
        <v>0.339691522255751</v>
      </c>
      <c r="BI15" s="19">
        <v>0.49934282110442602</v>
      </c>
      <c r="BJ15" s="19">
        <v>0.34437687002400502</v>
      </c>
      <c r="BK15" s="19">
        <v>0.37389118390127801</v>
      </c>
      <c r="BL15" s="19">
        <v>0.51892116301631497</v>
      </c>
      <c r="BM15" s="19"/>
      <c r="BN15" s="19">
        <v>0.42704575986672999</v>
      </c>
      <c r="BO15" s="19">
        <v>0.27317616971650099</v>
      </c>
      <c r="BP15" s="19">
        <v>0.23837098822479699</v>
      </c>
      <c r="BQ15" s="19">
        <v>0.264396459766364</v>
      </c>
      <c r="BR15" s="19">
        <v>0.21260383819345299</v>
      </c>
      <c r="BS15" s="19">
        <v>0.212113809642553</v>
      </c>
      <c r="BT15" s="19"/>
      <c r="BU15" s="19">
        <v>0.26098434694203299</v>
      </c>
      <c r="BV15" s="19">
        <v>0.315650969770568</v>
      </c>
      <c r="BW15" s="19"/>
      <c r="BX15" s="19">
        <v>0.22333234744025901</v>
      </c>
      <c r="BY15" s="19">
        <v>0.31632681808579</v>
      </c>
      <c r="BZ15" s="19"/>
      <c r="CA15" s="19">
        <v>0.282778280343568</v>
      </c>
      <c r="CB15" s="19">
        <v>0.26923417115443798</v>
      </c>
    </row>
    <row r="16" spans="2:80" x14ac:dyDescent="0.35">
      <c r="B16" s="17" t="s">
        <v>339</v>
      </c>
      <c r="C16" s="19">
        <v>0.30521543431369602</v>
      </c>
      <c r="D16" s="19">
        <v>0.29551853744723799</v>
      </c>
      <c r="E16" s="19">
        <v>0.31464533028248498</v>
      </c>
      <c r="F16" s="19"/>
      <c r="G16" s="19">
        <v>0.178900108936973</v>
      </c>
      <c r="H16" s="19">
        <v>0.24954558534549601</v>
      </c>
      <c r="I16" s="19">
        <v>0.39360896498874298</v>
      </c>
      <c r="J16" s="19"/>
      <c r="K16" s="19">
        <v>0.37599348700277901</v>
      </c>
      <c r="L16" s="19">
        <v>0.27763133582703198</v>
      </c>
      <c r="M16" s="19">
        <v>0.26027714841574701</v>
      </c>
      <c r="N16" s="19">
        <v>0.24291024672244599</v>
      </c>
      <c r="O16" s="19"/>
      <c r="P16" s="19">
        <v>0.220011315296889</v>
      </c>
      <c r="Q16" s="19">
        <v>0.33061951263916101</v>
      </c>
      <c r="R16" s="19">
        <v>0.302888828019312</v>
      </c>
      <c r="S16" s="19">
        <v>0.36065235656639999</v>
      </c>
      <c r="T16" s="19">
        <v>0.22906080487733399</v>
      </c>
      <c r="U16" s="19">
        <v>0.39156567751802202</v>
      </c>
      <c r="V16" s="19">
        <v>0.305077081622808</v>
      </c>
      <c r="W16" s="19">
        <v>0.31497620701382401</v>
      </c>
      <c r="X16" s="19">
        <v>0.34139686849849399</v>
      </c>
      <c r="Y16" s="19">
        <v>0.27095021862593999</v>
      </c>
      <c r="Z16" s="19">
        <v>0.33294658086102402</v>
      </c>
      <c r="AA16" s="19">
        <v>0.25970402213427501</v>
      </c>
      <c r="AB16" s="19"/>
      <c r="AC16" s="19">
        <v>0.257884247929767</v>
      </c>
      <c r="AD16" s="19">
        <v>0.31373617508318602</v>
      </c>
      <c r="AE16" s="19">
        <v>0.36607778731228802</v>
      </c>
      <c r="AF16" s="19">
        <v>0.33565061311526101</v>
      </c>
      <c r="AG16" s="19"/>
      <c r="AH16" s="19">
        <v>0.29281210941915098</v>
      </c>
      <c r="AI16" s="19">
        <v>0.33552063788285502</v>
      </c>
      <c r="AJ16" s="19">
        <v>0.29095740560987199</v>
      </c>
      <c r="AK16" s="19">
        <v>0.43714425519952699</v>
      </c>
      <c r="AL16" s="19"/>
      <c r="AM16" s="19">
        <v>0.30004764929518801</v>
      </c>
      <c r="AN16" s="19">
        <v>0.33006259945945599</v>
      </c>
      <c r="AO16" s="19">
        <v>0.20619543298597001</v>
      </c>
      <c r="AP16" s="19"/>
      <c r="AQ16" s="19">
        <v>0.33823609346605099</v>
      </c>
      <c r="AR16" s="19">
        <v>0.26782021822152302</v>
      </c>
      <c r="AS16" s="19">
        <v>0.27981971660140398</v>
      </c>
      <c r="AT16" s="19">
        <v>0.24599485807656299</v>
      </c>
      <c r="AU16" s="19">
        <v>0.24446111531039</v>
      </c>
      <c r="AV16" s="19"/>
      <c r="AW16" s="19">
        <v>0.392874736875166</v>
      </c>
      <c r="AX16" s="19">
        <v>0.41649633315235901</v>
      </c>
      <c r="AY16" s="19">
        <v>0.41649633315235901</v>
      </c>
      <c r="AZ16" s="19">
        <v>0.21640571797827901</v>
      </c>
      <c r="BA16" s="19">
        <v>0.23728380176674199</v>
      </c>
      <c r="BB16" s="19">
        <v>5.5504487146919197E-2</v>
      </c>
      <c r="BC16" s="19">
        <v>0.26426864382599702</v>
      </c>
      <c r="BD16" s="19">
        <v>5.9140438768355501E-2</v>
      </c>
      <c r="BE16" s="19">
        <v>0</v>
      </c>
      <c r="BF16" s="19"/>
      <c r="BG16" s="19">
        <v>0.35464659132898102</v>
      </c>
      <c r="BH16" s="19">
        <v>0.24335023101724701</v>
      </c>
      <c r="BI16" s="19">
        <v>0.16186630532560001</v>
      </c>
      <c r="BJ16" s="19">
        <v>0.259158979869484</v>
      </c>
      <c r="BK16" s="19">
        <v>0.18150574058322999</v>
      </c>
      <c r="BL16" s="19">
        <v>0.19632445681612401</v>
      </c>
      <c r="BM16" s="19"/>
      <c r="BN16" s="19">
        <v>0.17733073286426401</v>
      </c>
      <c r="BO16" s="19">
        <v>0.297793869858482</v>
      </c>
      <c r="BP16" s="19">
        <v>0.320450364685406</v>
      </c>
      <c r="BQ16" s="19">
        <v>0.36898367644476199</v>
      </c>
      <c r="BR16" s="19">
        <v>0.34852005155801302</v>
      </c>
      <c r="BS16" s="19">
        <v>0.28328201688584598</v>
      </c>
      <c r="BT16" s="19"/>
      <c r="BU16" s="19">
        <v>0.329882000729328</v>
      </c>
      <c r="BV16" s="19">
        <v>0.24933584158182301</v>
      </c>
      <c r="BW16" s="19"/>
      <c r="BX16" s="19">
        <v>0.37951786025230799</v>
      </c>
      <c r="BY16" s="19">
        <v>0.252485121596421</v>
      </c>
      <c r="BZ16" s="19"/>
      <c r="CA16" s="19">
        <v>0.28825940044416198</v>
      </c>
      <c r="CB16" s="19">
        <v>0.32720116451502301</v>
      </c>
    </row>
    <row r="17" spans="2:80" x14ac:dyDescent="0.35">
      <c r="B17" s="17" t="s">
        <v>110</v>
      </c>
      <c r="C17" s="20">
        <v>-2.74899057065142E-2</v>
      </c>
      <c r="D17" s="20">
        <v>-1.42083247353403E-2</v>
      </c>
      <c r="E17" s="20">
        <v>-4.04057826704576E-2</v>
      </c>
      <c r="F17" s="20"/>
      <c r="G17" s="20">
        <v>0.18168566602549199</v>
      </c>
      <c r="H17" s="20">
        <v>9.8612622591466206E-2</v>
      </c>
      <c r="I17" s="20">
        <v>-0.19658739052072699</v>
      </c>
      <c r="J17" s="20"/>
      <c r="K17" s="20">
        <v>-0.16968141529355399</v>
      </c>
      <c r="L17" s="20">
        <v>2.53073648709994E-2</v>
      </c>
      <c r="M17" s="20">
        <v>5.8706619607134497E-2</v>
      </c>
      <c r="N17" s="20">
        <v>9.7712453476699004E-2</v>
      </c>
      <c r="O17" s="20"/>
      <c r="P17" s="20">
        <v>0.161602963684636</v>
      </c>
      <c r="Q17" s="20">
        <v>-1.67762717768138E-2</v>
      </c>
      <c r="R17" s="20">
        <v>-3.4050097289712103E-2</v>
      </c>
      <c r="S17" s="20">
        <v>-0.15657456860182001</v>
      </c>
      <c r="T17" s="20">
        <v>0.108483131465795</v>
      </c>
      <c r="U17" s="20">
        <v>-0.18627195064883501</v>
      </c>
      <c r="V17" s="20">
        <v>-4.7965210458735898E-2</v>
      </c>
      <c r="W17" s="20">
        <v>-8.7907268700782706E-2</v>
      </c>
      <c r="X17" s="20">
        <v>-8.1609289577704205E-2</v>
      </c>
      <c r="Y17" s="20">
        <v>-4.06706844087159E-2</v>
      </c>
      <c r="Z17" s="20">
        <v>-7.6032434540465002E-2</v>
      </c>
      <c r="AA17" s="20">
        <v>6.6818465719760994E-2</v>
      </c>
      <c r="AB17" s="20"/>
      <c r="AC17" s="20">
        <v>9.0589921600626802E-2</v>
      </c>
      <c r="AD17" s="20">
        <v>-4.22254981450393E-2</v>
      </c>
      <c r="AE17" s="20">
        <v>-0.13647035808445099</v>
      </c>
      <c r="AF17" s="20">
        <v>-8.4812952455127794E-2</v>
      </c>
      <c r="AG17" s="20"/>
      <c r="AH17" s="20">
        <v>-2.3610010510072499E-2</v>
      </c>
      <c r="AI17" s="20">
        <v>-6.4253271595491004E-2</v>
      </c>
      <c r="AJ17" s="20">
        <v>7.2233100482933604E-2</v>
      </c>
      <c r="AK17" s="20">
        <v>-0.252828835010321</v>
      </c>
      <c r="AL17" s="20"/>
      <c r="AM17" s="20">
        <v>-1.6581037370889699E-3</v>
      </c>
      <c r="AN17" s="20">
        <v>-9.5897888892230401E-2</v>
      </c>
      <c r="AO17" s="20">
        <v>0.17737685104539</v>
      </c>
      <c r="AP17" s="20"/>
      <c r="AQ17" s="20">
        <v>-7.9304818887206793E-2</v>
      </c>
      <c r="AR17" s="20">
        <v>2.9200900008013099E-2</v>
      </c>
      <c r="AS17" s="20">
        <v>-2.4673922493395901E-2</v>
      </c>
      <c r="AT17" s="20">
        <v>4.1149550973676299E-2</v>
      </c>
      <c r="AU17" s="20">
        <v>0.126260836225836</v>
      </c>
      <c r="AV17" s="20"/>
      <c r="AW17" s="20">
        <v>-0.14042816736225899</v>
      </c>
      <c r="AX17" s="20">
        <v>-0.26594306681045699</v>
      </c>
      <c r="AY17" s="20">
        <v>-0.26594306681045699</v>
      </c>
      <c r="AZ17" s="20">
        <v>0.140232243199334</v>
      </c>
      <c r="BA17" s="20">
        <v>0.175009620594373</v>
      </c>
      <c r="BB17" s="20">
        <v>0.73696757552429903</v>
      </c>
      <c r="BC17" s="20">
        <v>0.30545940002910399</v>
      </c>
      <c r="BD17" s="20">
        <v>0.19667889885950299</v>
      </c>
      <c r="BE17" s="20">
        <v>0.64259412359842405</v>
      </c>
      <c r="BF17" s="20"/>
      <c r="BG17" s="20">
        <v>-0.13308208308186301</v>
      </c>
      <c r="BH17" s="20">
        <v>9.6341291238503601E-2</v>
      </c>
      <c r="BI17" s="20">
        <v>0.33747651577882498</v>
      </c>
      <c r="BJ17" s="20">
        <v>8.5217890154520706E-2</v>
      </c>
      <c r="BK17" s="20">
        <v>0.19238544331804899</v>
      </c>
      <c r="BL17" s="20">
        <v>0.32259670620019099</v>
      </c>
      <c r="BM17" s="20"/>
      <c r="BN17" s="20">
        <v>0.24971502700246601</v>
      </c>
      <c r="BO17" s="20">
        <v>-2.4617700141980399E-2</v>
      </c>
      <c r="BP17" s="20">
        <v>-8.2079376460609296E-2</v>
      </c>
      <c r="BQ17" s="20">
        <v>-0.104587216678399</v>
      </c>
      <c r="BR17" s="20">
        <v>-0.13591621336456</v>
      </c>
      <c r="BS17" s="20">
        <v>-7.1168207243293105E-2</v>
      </c>
      <c r="BT17" s="20"/>
      <c r="BU17" s="20">
        <v>-6.8897653787295093E-2</v>
      </c>
      <c r="BV17" s="20">
        <v>6.6315128188744799E-2</v>
      </c>
      <c r="BW17" s="20"/>
      <c r="BX17" s="20">
        <v>-0.15618551281204901</v>
      </c>
      <c r="BY17" s="20">
        <v>6.3841696489368299E-2</v>
      </c>
      <c r="BZ17" s="20"/>
      <c r="CA17" s="20">
        <v>-5.48112010059404E-3</v>
      </c>
      <c r="CB17" s="20">
        <v>-5.7966993360585202E-2</v>
      </c>
    </row>
    <row r="18" spans="2:80" x14ac:dyDescent="0.35">
      <c r="B18" s="15"/>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CB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494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333</v>
      </c>
      <c r="C9" s="16">
        <v>0.18619394307763901</v>
      </c>
      <c r="D9" s="16">
        <v>0.178117150110008</v>
      </c>
      <c r="E9" s="16">
        <v>0.19404834418090799</v>
      </c>
      <c r="F9" s="16"/>
      <c r="G9" s="16">
        <v>0.28239053881310899</v>
      </c>
      <c r="H9" s="16">
        <v>0.21043394619661601</v>
      </c>
      <c r="I9" s="16">
        <v>0.131039856452866</v>
      </c>
      <c r="J9" s="16"/>
      <c r="K9" s="16">
        <v>0.15361279502504799</v>
      </c>
      <c r="L9" s="16">
        <v>0.18410708158997199</v>
      </c>
      <c r="M9" s="16">
        <v>0.21010998334022199</v>
      </c>
      <c r="N9" s="16">
        <v>0.23064730595441901</v>
      </c>
      <c r="O9" s="16"/>
      <c r="P9" s="16">
        <v>0.20657376349603701</v>
      </c>
      <c r="Q9" s="16">
        <v>0.225980557533904</v>
      </c>
      <c r="R9" s="16">
        <v>0.20103750224061501</v>
      </c>
      <c r="S9" s="16">
        <v>0.171857980496646</v>
      </c>
      <c r="T9" s="16">
        <v>0.190417224021913</v>
      </c>
      <c r="U9" s="16">
        <v>0.16090872149524499</v>
      </c>
      <c r="V9" s="16">
        <v>0.22250193658283501</v>
      </c>
      <c r="W9" s="16">
        <v>8.1550805228175594E-2</v>
      </c>
      <c r="X9" s="16">
        <v>0.19715957442071699</v>
      </c>
      <c r="Y9" s="16">
        <v>0.13381928832127499</v>
      </c>
      <c r="Z9" s="16">
        <v>0.18003442156459301</v>
      </c>
      <c r="AA9" s="16">
        <v>0.15871320057534399</v>
      </c>
      <c r="AB9" s="16"/>
      <c r="AC9" s="16">
        <v>0.19490104230535399</v>
      </c>
      <c r="AD9" s="16">
        <v>0.158147181721947</v>
      </c>
      <c r="AE9" s="16">
        <v>0.18883707032243299</v>
      </c>
      <c r="AF9" s="16">
        <v>0.22631464268711299</v>
      </c>
      <c r="AG9" s="16"/>
      <c r="AH9" s="16">
        <v>0.17621099451127301</v>
      </c>
      <c r="AI9" s="16">
        <v>0.17262018055106501</v>
      </c>
      <c r="AJ9" s="16">
        <v>0.22192323967462299</v>
      </c>
      <c r="AK9" s="16">
        <v>0.186946733211936</v>
      </c>
      <c r="AL9" s="16"/>
      <c r="AM9" s="16">
        <v>0.207623586925302</v>
      </c>
      <c r="AN9" s="16">
        <v>0.13888301009119999</v>
      </c>
      <c r="AO9" s="16">
        <v>0.26821581926487598</v>
      </c>
      <c r="AP9" s="16"/>
      <c r="AQ9" s="16">
        <v>0.166679776672855</v>
      </c>
      <c r="AR9" s="16">
        <v>0.19130485293674501</v>
      </c>
      <c r="AS9" s="16">
        <v>0.174819572232147</v>
      </c>
      <c r="AT9" s="16">
        <v>0.16060607241660901</v>
      </c>
      <c r="AU9" s="16">
        <v>0.27498698942494498</v>
      </c>
      <c r="AV9" s="16"/>
      <c r="AW9" s="16">
        <v>0.207546430969587</v>
      </c>
      <c r="AX9" s="16">
        <v>8.48340266664942E-2</v>
      </c>
      <c r="AY9" s="16">
        <v>8.48340266664942E-2</v>
      </c>
      <c r="AZ9" s="16">
        <v>0.27998836197415</v>
      </c>
      <c r="BA9" s="16">
        <v>0.22815335600942599</v>
      </c>
      <c r="BB9" s="16">
        <v>0.27339712809350802</v>
      </c>
      <c r="BC9" s="16">
        <v>0</v>
      </c>
      <c r="BD9" s="16">
        <v>0.25249969492700503</v>
      </c>
      <c r="BE9" s="16">
        <v>0.474876415993502</v>
      </c>
      <c r="BF9" s="16"/>
      <c r="BG9" s="16">
        <v>0.13751202024245801</v>
      </c>
      <c r="BH9" s="16">
        <v>0.287947591723406</v>
      </c>
      <c r="BI9" s="16">
        <v>0.261867716875677</v>
      </c>
      <c r="BJ9" s="16">
        <v>0.26365697310366998</v>
      </c>
      <c r="BK9" s="16">
        <v>0.206910570271538</v>
      </c>
      <c r="BL9" s="16">
        <v>0.49532200369745499</v>
      </c>
      <c r="BM9" s="16"/>
      <c r="BN9" s="16">
        <v>0.24774092690989999</v>
      </c>
      <c r="BO9" s="16">
        <v>0.19247876694619201</v>
      </c>
      <c r="BP9" s="16">
        <v>0.14602386923737301</v>
      </c>
      <c r="BQ9" s="16">
        <v>0.16392473849123301</v>
      </c>
      <c r="BR9" s="16">
        <v>0.15342829555095699</v>
      </c>
      <c r="BS9" s="16">
        <v>0.22263302163757001</v>
      </c>
      <c r="BT9" s="16"/>
      <c r="BU9" s="16">
        <v>0.17401624544026101</v>
      </c>
      <c r="BV9" s="16">
        <v>0.21378127618766299</v>
      </c>
      <c r="BW9" s="16"/>
      <c r="BX9" s="16">
        <v>0.15272340803325199</v>
      </c>
      <c r="BY9" s="16">
        <v>0.20994702727926601</v>
      </c>
      <c r="BZ9" s="16"/>
      <c r="CA9" s="16">
        <v>0.18518481547798399</v>
      </c>
      <c r="CB9" s="16">
        <v>0.18570608708011699</v>
      </c>
    </row>
    <row r="10" spans="2:80" x14ac:dyDescent="0.35">
      <c r="B10" s="17" t="s">
        <v>334</v>
      </c>
      <c r="C10" s="16">
        <v>0.20880853201236699</v>
      </c>
      <c r="D10" s="16">
        <v>0.216333321073399</v>
      </c>
      <c r="E10" s="16">
        <v>0.20149093556787501</v>
      </c>
      <c r="F10" s="16"/>
      <c r="G10" s="16">
        <v>0.27110083262662399</v>
      </c>
      <c r="H10" s="16">
        <v>0.230405000281557</v>
      </c>
      <c r="I10" s="16">
        <v>0.169141049170032</v>
      </c>
      <c r="J10" s="16"/>
      <c r="K10" s="16">
        <v>0.22187159978943899</v>
      </c>
      <c r="L10" s="16">
        <v>0.20997328801390999</v>
      </c>
      <c r="M10" s="16">
        <v>0.22021109520433399</v>
      </c>
      <c r="N10" s="16">
        <v>0.181335818789509</v>
      </c>
      <c r="O10" s="16"/>
      <c r="P10" s="16">
        <v>0.235343420081218</v>
      </c>
      <c r="Q10" s="16">
        <v>0.20128662622815099</v>
      </c>
      <c r="R10" s="16">
        <v>0.20569732025408899</v>
      </c>
      <c r="S10" s="16">
        <v>0.14371071977606401</v>
      </c>
      <c r="T10" s="16">
        <v>0.18972652316159</v>
      </c>
      <c r="U10" s="16">
        <v>0.28120400525539901</v>
      </c>
      <c r="V10" s="16">
        <v>0.13084886895807599</v>
      </c>
      <c r="W10" s="16">
        <v>0.267262626688206</v>
      </c>
      <c r="X10" s="16">
        <v>0.24376612777416901</v>
      </c>
      <c r="Y10" s="16">
        <v>0.20925484013899701</v>
      </c>
      <c r="Z10" s="16">
        <v>0.19686965875217999</v>
      </c>
      <c r="AA10" s="16">
        <v>0.166778292400587</v>
      </c>
      <c r="AB10" s="16"/>
      <c r="AC10" s="16">
        <v>0.25143265712938201</v>
      </c>
      <c r="AD10" s="16">
        <v>0.20045424157352301</v>
      </c>
      <c r="AE10" s="16">
        <v>0.19175280782441501</v>
      </c>
      <c r="AF10" s="16">
        <v>0.20394693568627201</v>
      </c>
      <c r="AG10" s="16"/>
      <c r="AH10" s="16">
        <v>0.19736442553663699</v>
      </c>
      <c r="AI10" s="16">
        <v>0.238965104057071</v>
      </c>
      <c r="AJ10" s="16">
        <v>0.21914295127351799</v>
      </c>
      <c r="AK10" s="16">
        <v>0.21728141945441501</v>
      </c>
      <c r="AL10" s="16"/>
      <c r="AM10" s="16">
        <v>0.207539975586576</v>
      </c>
      <c r="AN10" s="16">
        <v>0.20938722669823001</v>
      </c>
      <c r="AO10" s="16">
        <v>0.23795731185559399</v>
      </c>
      <c r="AP10" s="16"/>
      <c r="AQ10" s="16">
        <v>0.20481672281739099</v>
      </c>
      <c r="AR10" s="16">
        <v>0.21832992208341701</v>
      </c>
      <c r="AS10" s="16">
        <v>0.22444298856691999</v>
      </c>
      <c r="AT10" s="16">
        <v>0.17800452173162101</v>
      </c>
      <c r="AU10" s="16">
        <v>0.18112439142828099</v>
      </c>
      <c r="AV10" s="16"/>
      <c r="AW10" s="16">
        <v>0.11072548782185899</v>
      </c>
      <c r="AX10" s="16">
        <v>0.172133304404707</v>
      </c>
      <c r="AY10" s="16">
        <v>0.172133304404707</v>
      </c>
      <c r="AZ10" s="16">
        <v>0.273576744883888</v>
      </c>
      <c r="BA10" s="16">
        <v>0.24227609309697101</v>
      </c>
      <c r="BB10" s="16">
        <v>0.19893937502084499</v>
      </c>
      <c r="BC10" s="16">
        <v>0.20688523532823599</v>
      </c>
      <c r="BD10" s="16">
        <v>0.299901606152644</v>
      </c>
      <c r="BE10" s="16">
        <v>8.9457850056407107E-2</v>
      </c>
      <c r="BF10" s="16"/>
      <c r="BG10" s="16">
        <v>0.18439372936255999</v>
      </c>
      <c r="BH10" s="16">
        <v>0.233466568766653</v>
      </c>
      <c r="BI10" s="16">
        <v>0.35505399371219398</v>
      </c>
      <c r="BJ10" s="16">
        <v>0.26247922603528301</v>
      </c>
      <c r="BK10" s="16">
        <v>0.21656638521123001</v>
      </c>
      <c r="BL10" s="16">
        <v>0.31098090711232501</v>
      </c>
      <c r="BM10" s="16"/>
      <c r="BN10" s="16">
        <v>0.19986568144313299</v>
      </c>
      <c r="BO10" s="16">
        <v>0.19909811317889101</v>
      </c>
      <c r="BP10" s="16">
        <v>0.21135030846410199</v>
      </c>
      <c r="BQ10" s="16">
        <v>0.22134173426492601</v>
      </c>
      <c r="BR10" s="16">
        <v>0.24949600093556301</v>
      </c>
      <c r="BS10" s="16">
        <v>0.12500990875696499</v>
      </c>
      <c r="BT10" s="16"/>
      <c r="BU10" s="16">
        <v>0.202040353332962</v>
      </c>
      <c r="BV10" s="16">
        <v>0.224141151144233</v>
      </c>
      <c r="BW10" s="16"/>
      <c r="BX10" s="16">
        <v>0.18074755366758899</v>
      </c>
      <c r="BY10" s="16">
        <v>0.22872260809509601</v>
      </c>
      <c r="BZ10" s="16"/>
      <c r="CA10" s="16">
        <v>0.21717681968489599</v>
      </c>
      <c r="CB10" s="16">
        <v>0.19716498911011901</v>
      </c>
    </row>
    <row r="11" spans="2:80" x14ac:dyDescent="0.35">
      <c r="B11" s="17" t="s">
        <v>335</v>
      </c>
      <c r="C11" s="16">
        <v>0.26475004036629102</v>
      </c>
      <c r="D11" s="16">
        <v>0.249709521763154</v>
      </c>
      <c r="E11" s="16">
        <v>0.27937642318725497</v>
      </c>
      <c r="F11" s="16"/>
      <c r="G11" s="16">
        <v>0.190314211239454</v>
      </c>
      <c r="H11" s="16">
        <v>0.273180862217901</v>
      </c>
      <c r="I11" s="16">
        <v>0.289214475115745</v>
      </c>
      <c r="J11" s="16"/>
      <c r="K11" s="16">
        <v>0.25533755820114201</v>
      </c>
      <c r="L11" s="16">
        <v>0.26178896253202599</v>
      </c>
      <c r="M11" s="16">
        <v>0.24008662043840001</v>
      </c>
      <c r="N11" s="16">
        <v>0.29804966230931501</v>
      </c>
      <c r="O11" s="16"/>
      <c r="P11" s="16">
        <v>0.247943109281728</v>
      </c>
      <c r="Q11" s="16">
        <v>0.29209085568239401</v>
      </c>
      <c r="R11" s="16">
        <v>0.24533018511799301</v>
      </c>
      <c r="S11" s="16">
        <v>0.29890063532216599</v>
      </c>
      <c r="T11" s="16">
        <v>0.26304312796405899</v>
      </c>
      <c r="U11" s="16">
        <v>0.26517915111047702</v>
      </c>
      <c r="V11" s="16">
        <v>0.29318631502575399</v>
      </c>
      <c r="W11" s="16">
        <v>0.32126344307344501</v>
      </c>
      <c r="X11" s="16">
        <v>0.13397296589836899</v>
      </c>
      <c r="Y11" s="16">
        <v>0.31190979465032198</v>
      </c>
      <c r="Z11" s="16">
        <v>0.25475500424679598</v>
      </c>
      <c r="AA11" s="16">
        <v>0.38155346407215501</v>
      </c>
      <c r="AB11" s="16"/>
      <c r="AC11" s="16">
        <v>0.23765726754892399</v>
      </c>
      <c r="AD11" s="16">
        <v>0.256106986984597</v>
      </c>
      <c r="AE11" s="16">
        <v>0.30820695832779499</v>
      </c>
      <c r="AF11" s="16">
        <v>0.24756313616255701</v>
      </c>
      <c r="AG11" s="16"/>
      <c r="AH11" s="16">
        <v>0.28564457226091799</v>
      </c>
      <c r="AI11" s="16">
        <v>0.21782918296564499</v>
      </c>
      <c r="AJ11" s="16">
        <v>0.278903627316819</v>
      </c>
      <c r="AK11" s="16">
        <v>0.201330704525397</v>
      </c>
      <c r="AL11" s="16"/>
      <c r="AM11" s="16">
        <v>0.244152605132748</v>
      </c>
      <c r="AN11" s="16">
        <v>0.30544289745283798</v>
      </c>
      <c r="AO11" s="16">
        <v>0.173108530357378</v>
      </c>
      <c r="AP11" s="16"/>
      <c r="AQ11" s="16">
        <v>0.245737819915155</v>
      </c>
      <c r="AR11" s="16">
        <v>0.302624402616751</v>
      </c>
      <c r="AS11" s="16">
        <v>0.29621998274064598</v>
      </c>
      <c r="AT11" s="16">
        <v>0.20546110527018599</v>
      </c>
      <c r="AU11" s="16">
        <v>0.23063953617302799</v>
      </c>
      <c r="AV11" s="16"/>
      <c r="AW11" s="16">
        <v>0.40911575152240398</v>
      </c>
      <c r="AX11" s="16">
        <v>0.28454253168890298</v>
      </c>
      <c r="AY11" s="16">
        <v>0.28454253168890298</v>
      </c>
      <c r="AZ11" s="16">
        <v>0.20927365765074701</v>
      </c>
      <c r="BA11" s="16">
        <v>0.22783300174597301</v>
      </c>
      <c r="BB11" s="16">
        <v>0.20740349091468299</v>
      </c>
      <c r="BC11" s="16">
        <v>0.36134009916926402</v>
      </c>
      <c r="BD11" s="16">
        <v>0.18720832268184401</v>
      </c>
      <c r="BE11" s="16">
        <v>0.18012038087918</v>
      </c>
      <c r="BF11" s="16"/>
      <c r="BG11" s="16">
        <v>0.30134508094707002</v>
      </c>
      <c r="BH11" s="16">
        <v>0.21655407811800401</v>
      </c>
      <c r="BI11" s="16">
        <v>0.18451940541492801</v>
      </c>
      <c r="BJ11" s="16">
        <v>0.160973450213342</v>
      </c>
      <c r="BK11" s="16">
        <v>0.21146418331817299</v>
      </c>
      <c r="BL11" s="16">
        <v>0.19369708919022</v>
      </c>
      <c r="BM11" s="16"/>
      <c r="BN11" s="16">
        <v>0.26893615307156499</v>
      </c>
      <c r="BO11" s="16">
        <v>0.25991618155880297</v>
      </c>
      <c r="BP11" s="16">
        <v>0.24773740563067001</v>
      </c>
      <c r="BQ11" s="16">
        <v>0.28757940034965201</v>
      </c>
      <c r="BR11" s="16">
        <v>0.24668155558261501</v>
      </c>
      <c r="BS11" s="16">
        <v>0.27946787125199002</v>
      </c>
      <c r="BT11" s="16"/>
      <c r="BU11" s="16">
        <v>0.27202777318193599</v>
      </c>
      <c r="BV11" s="16">
        <v>0.24826307826150801</v>
      </c>
      <c r="BW11" s="16"/>
      <c r="BX11" s="16">
        <v>0.28922847464898199</v>
      </c>
      <c r="BY11" s="16">
        <v>0.24737839363672201</v>
      </c>
      <c r="BZ11" s="16"/>
      <c r="CA11" s="16">
        <v>0.25730027517231402</v>
      </c>
      <c r="CB11" s="16">
        <v>0.27478381635523502</v>
      </c>
    </row>
    <row r="12" spans="2:80" x14ac:dyDescent="0.35">
      <c r="B12" s="17" t="s">
        <v>336</v>
      </c>
      <c r="C12" s="16">
        <v>0.12956988790728399</v>
      </c>
      <c r="D12" s="16">
        <v>0.145930881632401</v>
      </c>
      <c r="E12" s="16">
        <v>0.11365938881684499</v>
      </c>
      <c r="F12" s="16"/>
      <c r="G12" s="16">
        <v>5.67363031770306E-2</v>
      </c>
      <c r="H12" s="16">
        <v>9.6863834749792793E-2</v>
      </c>
      <c r="I12" s="16">
        <v>0.18094417970312801</v>
      </c>
      <c r="J12" s="16"/>
      <c r="K12" s="16">
        <v>0.143091022435552</v>
      </c>
      <c r="L12" s="16">
        <v>0.14448911559922101</v>
      </c>
      <c r="M12" s="16">
        <v>0.129700821571265</v>
      </c>
      <c r="N12" s="16">
        <v>8.8979384420080201E-2</v>
      </c>
      <c r="O12" s="16"/>
      <c r="P12" s="16">
        <v>0.12722370746359399</v>
      </c>
      <c r="Q12" s="16">
        <v>0.13458929031064801</v>
      </c>
      <c r="R12" s="16">
        <v>0.14600652725336999</v>
      </c>
      <c r="S12" s="16">
        <v>0.165814261605642</v>
      </c>
      <c r="T12" s="16">
        <v>0.12630355668395801</v>
      </c>
      <c r="U12" s="16">
        <v>8.7937097257365496E-2</v>
      </c>
      <c r="V12" s="16">
        <v>0.118851188339265</v>
      </c>
      <c r="W12" s="16">
        <v>0.12528830580911701</v>
      </c>
      <c r="X12" s="16">
        <v>0.158476326475331</v>
      </c>
      <c r="Y12" s="16">
        <v>0.129530515567986</v>
      </c>
      <c r="Z12" s="16">
        <v>0.118340205770871</v>
      </c>
      <c r="AA12" s="16">
        <v>4.49842395277949E-2</v>
      </c>
      <c r="AB12" s="16"/>
      <c r="AC12" s="16">
        <v>0.11646075343555699</v>
      </c>
      <c r="AD12" s="16">
        <v>0.15107920894957799</v>
      </c>
      <c r="AE12" s="16">
        <v>0.131559694881834</v>
      </c>
      <c r="AF12" s="16">
        <v>0.139152442132146</v>
      </c>
      <c r="AG12" s="16"/>
      <c r="AH12" s="16">
        <v>0.128674204813821</v>
      </c>
      <c r="AI12" s="16">
        <v>0.13678310900291901</v>
      </c>
      <c r="AJ12" s="16">
        <v>0.127700266323446</v>
      </c>
      <c r="AK12" s="16">
        <v>0.20429775612249201</v>
      </c>
      <c r="AL12" s="16"/>
      <c r="AM12" s="16">
        <v>0.13233310633303699</v>
      </c>
      <c r="AN12" s="16">
        <v>0.13345074136353799</v>
      </c>
      <c r="AO12" s="16">
        <v>9.7411019776567104E-2</v>
      </c>
      <c r="AP12" s="16"/>
      <c r="AQ12" s="16">
        <v>0.155385662868671</v>
      </c>
      <c r="AR12" s="16">
        <v>9.4217370724020602E-2</v>
      </c>
      <c r="AS12" s="16">
        <v>0.12653303433655699</v>
      </c>
      <c r="AT12" s="16">
        <v>0.172347489028223</v>
      </c>
      <c r="AU12" s="16">
        <v>6.8515743603423801E-2</v>
      </c>
      <c r="AV12" s="16"/>
      <c r="AW12" s="16">
        <v>6.7961294967905095E-2</v>
      </c>
      <c r="AX12" s="16">
        <v>0.23265700630451799</v>
      </c>
      <c r="AY12" s="16">
        <v>0.23265700630451799</v>
      </c>
      <c r="AZ12" s="16">
        <v>5.8153035112669803E-2</v>
      </c>
      <c r="BA12" s="16">
        <v>9.5154358023471095E-2</v>
      </c>
      <c r="BB12" s="16">
        <v>0.10458898012482901</v>
      </c>
      <c r="BC12" s="16">
        <v>0.15209379992920499</v>
      </c>
      <c r="BD12" s="16">
        <v>5.9140438768355501E-2</v>
      </c>
      <c r="BE12" s="16">
        <v>0</v>
      </c>
      <c r="BF12" s="16"/>
      <c r="BG12" s="16">
        <v>0.153273478254012</v>
      </c>
      <c r="BH12" s="16">
        <v>0.100969874718323</v>
      </c>
      <c r="BI12" s="16">
        <v>1.8026805804484802E-2</v>
      </c>
      <c r="BJ12" s="16">
        <v>8.6053777697097503E-2</v>
      </c>
      <c r="BK12" s="16">
        <v>0.12674236813749401</v>
      </c>
      <c r="BL12" s="16">
        <v>0</v>
      </c>
      <c r="BM12" s="16"/>
      <c r="BN12" s="16">
        <v>9.4184676175253196E-2</v>
      </c>
      <c r="BO12" s="16">
        <v>0.14558763507163699</v>
      </c>
      <c r="BP12" s="16">
        <v>0.18471695537663699</v>
      </c>
      <c r="BQ12" s="16">
        <v>0.10484060994330301</v>
      </c>
      <c r="BR12" s="16">
        <v>0.12660944571959501</v>
      </c>
      <c r="BS12" s="16">
        <v>0.13295230781331699</v>
      </c>
      <c r="BT12" s="16"/>
      <c r="BU12" s="16">
        <v>0.131123011898543</v>
      </c>
      <c r="BV12" s="16">
        <v>0.12605144376588101</v>
      </c>
      <c r="BW12" s="16"/>
      <c r="BX12" s="16">
        <v>0.14038185072415699</v>
      </c>
      <c r="BY12" s="16">
        <v>0.121896946233856</v>
      </c>
      <c r="BZ12" s="16"/>
      <c r="CA12" s="16">
        <v>0.110540033551054</v>
      </c>
      <c r="CB12" s="16">
        <v>0.15099700543106701</v>
      </c>
    </row>
    <row r="13" spans="2:80" x14ac:dyDescent="0.35">
      <c r="B13" s="17" t="s">
        <v>337</v>
      </c>
      <c r="C13" s="16">
        <v>7.0009025303530106E-2</v>
      </c>
      <c r="D13" s="16">
        <v>7.5484873903343006E-2</v>
      </c>
      <c r="E13" s="16">
        <v>6.4683952411841605E-2</v>
      </c>
      <c r="F13" s="16"/>
      <c r="G13" s="16">
        <v>2.74022967268506E-2</v>
      </c>
      <c r="H13" s="16">
        <v>6.9529971393263404E-2</v>
      </c>
      <c r="I13" s="16">
        <v>8.7566109916010396E-2</v>
      </c>
      <c r="J13" s="16"/>
      <c r="K13" s="16">
        <v>9.6659214501133003E-2</v>
      </c>
      <c r="L13" s="16">
        <v>5.7949942738488497E-2</v>
      </c>
      <c r="M13" s="16">
        <v>5.9161320779214099E-2</v>
      </c>
      <c r="N13" s="16">
        <v>4.10452776146326E-2</v>
      </c>
      <c r="O13" s="16"/>
      <c r="P13" s="16">
        <v>6.9459339274012294E-2</v>
      </c>
      <c r="Q13" s="16">
        <v>6.9142482642850903E-2</v>
      </c>
      <c r="R13" s="16">
        <v>5.0203903975531997E-2</v>
      </c>
      <c r="S13" s="16">
        <v>5.1329600602132597E-2</v>
      </c>
      <c r="T13" s="16">
        <v>5.47873239299752E-2</v>
      </c>
      <c r="U13" s="16">
        <v>7.8082137963173801E-2</v>
      </c>
      <c r="V13" s="16">
        <v>5.9064900228482903E-2</v>
      </c>
      <c r="W13" s="16">
        <v>8.0903715453379099E-2</v>
      </c>
      <c r="X13" s="16">
        <v>9.7443528447032607E-2</v>
      </c>
      <c r="Y13" s="16">
        <v>8.6942232402480904E-2</v>
      </c>
      <c r="Z13" s="16">
        <v>8.0793487625638302E-2</v>
      </c>
      <c r="AA13" s="16">
        <v>4.0684392745194503E-2</v>
      </c>
      <c r="AB13" s="16"/>
      <c r="AC13" s="16">
        <v>3.9602658434712501E-2</v>
      </c>
      <c r="AD13" s="16">
        <v>9.3461582376792807E-2</v>
      </c>
      <c r="AE13" s="16">
        <v>7.2649229961309694E-2</v>
      </c>
      <c r="AF13" s="16">
        <v>8.1335188573454703E-2</v>
      </c>
      <c r="AG13" s="16"/>
      <c r="AH13" s="16">
        <v>5.8532455273677002E-2</v>
      </c>
      <c r="AI13" s="16">
        <v>8.4284760964834102E-2</v>
      </c>
      <c r="AJ13" s="16">
        <v>9.9428651803755694E-2</v>
      </c>
      <c r="AK13" s="16">
        <v>6.3341909176746994E-2</v>
      </c>
      <c r="AL13" s="16"/>
      <c r="AM13" s="16">
        <v>8.0043786951143406E-2</v>
      </c>
      <c r="AN13" s="16">
        <v>6.7289005916462696E-2</v>
      </c>
      <c r="AO13" s="16">
        <v>1.41978294980889E-2</v>
      </c>
      <c r="AP13" s="16"/>
      <c r="AQ13" s="16">
        <v>9.1361979615373706E-2</v>
      </c>
      <c r="AR13" s="16">
        <v>5.8476760286503997E-2</v>
      </c>
      <c r="AS13" s="16">
        <v>5.7726274232532002E-2</v>
      </c>
      <c r="AT13" s="16">
        <v>9.3970413149972995E-2</v>
      </c>
      <c r="AU13" s="16">
        <v>2.63019420079794E-2</v>
      </c>
      <c r="AV13" s="16"/>
      <c r="AW13" s="16">
        <v>7.3802500202897803E-2</v>
      </c>
      <c r="AX13" s="16">
        <v>6.5543585055636996E-2</v>
      </c>
      <c r="AY13" s="16">
        <v>6.5543585055636996E-2</v>
      </c>
      <c r="AZ13" s="16">
        <v>5.7059238182311199E-2</v>
      </c>
      <c r="BA13" s="16">
        <v>3.8168274483918997E-2</v>
      </c>
      <c r="BB13" s="16">
        <v>5.3305632110233203E-2</v>
      </c>
      <c r="BC13" s="16">
        <v>5.9187615392102398E-2</v>
      </c>
      <c r="BD13" s="16">
        <v>0</v>
      </c>
      <c r="BE13" s="16">
        <v>0</v>
      </c>
      <c r="BF13" s="16"/>
      <c r="BG13" s="16">
        <v>9.0200225869419601E-2</v>
      </c>
      <c r="BH13" s="16">
        <v>2.8460279973170601E-2</v>
      </c>
      <c r="BI13" s="16">
        <v>1.8614076566140898E-2</v>
      </c>
      <c r="BJ13" s="16">
        <v>7.18740671825331E-2</v>
      </c>
      <c r="BK13" s="16">
        <v>2.99063227595593E-2</v>
      </c>
      <c r="BL13" s="16">
        <v>0</v>
      </c>
      <c r="BM13" s="16"/>
      <c r="BN13" s="16">
        <v>4.6567592224357503E-2</v>
      </c>
      <c r="BO13" s="16">
        <v>6.6028078512781599E-2</v>
      </c>
      <c r="BP13" s="16">
        <v>3.3350473826125701E-2</v>
      </c>
      <c r="BQ13" s="16">
        <v>7.5106907107111598E-2</v>
      </c>
      <c r="BR13" s="16">
        <v>9.4832499695488501E-2</v>
      </c>
      <c r="BS13" s="16">
        <v>0.124882883470876</v>
      </c>
      <c r="BT13" s="16"/>
      <c r="BU13" s="16">
        <v>7.1774197606216103E-2</v>
      </c>
      <c r="BV13" s="16">
        <v>6.6010207319963293E-2</v>
      </c>
      <c r="BW13" s="16"/>
      <c r="BX13" s="16">
        <v>8.3765448603483797E-2</v>
      </c>
      <c r="BY13" s="16">
        <v>6.0246483995968297E-2</v>
      </c>
      <c r="BZ13" s="16"/>
      <c r="CA13" s="16">
        <v>7.8069061519370694E-2</v>
      </c>
      <c r="CB13" s="16">
        <v>6.40271063152896E-2</v>
      </c>
    </row>
    <row r="14" spans="2:80" x14ac:dyDescent="0.35">
      <c r="B14" s="17" t="s">
        <v>177</v>
      </c>
      <c r="C14" s="16">
        <v>0.14066857133288899</v>
      </c>
      <c r="D14" s="16">
        <v>0.13442425151769499</v>
      </c>
      <c r="E14" s="16">
        <v>0.14674095583527599</v>
      </c>
      <c r="F14" s="16"/>
      <c r="G14" s="16">
        <v>0.17205581741693199</v>
      </c>
      <c r="H14" s="16">
        <v>0.11958638516087</v>
      </c>
      <c r="I14" s="16">
        <v>0.14209432964221899</v>
      </c>
      <c r="J14" s="16"/>
      <c r="K14" s="16">
        <v>0.129427810047686</v>
      </c>
      <c r="L14" s="16">
        <v>0.14169160952638199</v>
      </c>
      <c r="M14" s="16">
        <v>0.14073015866656499</v>
      </c>
      <c r="N14" s="16">
        <v>0.15994255091204401</v>
      </c>
      <c r="O14" s="16"/>
      <c r="P14" s="16">
        <v>0.11345666040341</v>
      </c>
      <c r="Q14" s="16">
        <v>7.6910187602051594E-2</v>
      </c>
      <c r="R14" s="16">
        <v>0.15172456115840099</v>
      </c>
      <c r="S14" s="16">
        <v>0.168386802197349</v>
      </c>
      <c r="T14" s="16">
        <v>0.17572224423850399</v>
      </c>
      <c r="U14" s="16">
        <v>0.12668888691833999</v>
      </c>
      <c r="V14" s="16">
        <v>0.175546790865587</v>
      </c>
      <c r="W14" s="16">
        <v>0.123731103747677</v>
      </c>
      <c r="X14" s="16">
        <v>0.16918147698438099</v>
      </c>
      <c r="Y14" s="16">
        <v>0.12854332891893799</v>
      </c>
      <c r="Z14" s="16">
        <v>0.169207222039922</v>
      </c>
      <c r="AA14" s="16">
        <v>0.207286410678925</v>
      </c>
      <c r="AB14" s="16"/>
      <c r="AC14" s="16">
        <v>0.159945621146069</v>
      </c>
      <c r="AD14" s="16">
        <v>0.140750798393563</v>
      </c>
      <c r="AE14" s="16">
        <v>0.106994238682214</v>
      </c>
      <c r="AF14" s="16">
        <v>0.10168765475845699</v>
      </c>
      <c r="AG14" s="16"/>
      <c r="AH14" s="16">
        <v>0.153573347603674</v>
      </c>
      <c r="AI14" s="16">
        <v>0.14951766245846701</v>
      </c>
      <c r="AJ14" s="16">
        <v>5.2901263607837902E-2</v>
      </c>
      <c r="AK14" s="16">
        <v>0.12680147750901299</v>
      </c>
      <c r="AL14" s="16"/>
      <c r="AM14" s="16">
        <v>0.128306939071193</v>
      </c>
      <c r="AN14" s="16">
        <v>0.145547118477733</v>
      </c>
      <c r="AO14" s="16">
        <v>0.20910948924749601</v>
      </c>
      <c r="AP14" s="16"/>
      <c r="AQ14" s="16">
        <v>0.13601803811055399</v>
      </c>
      <c r="AR14" s="16">
        <v>0.135046691352562</v>
      </c>
      <c r="AS14" s="16">
        <v>0.120258147891197</v>
      </c>
      <c r="AT14" s="16">
        <v>0.189610398403388</v>
      </c>
      <c r="AU14" s="16">
        <v>0.21843139736234299</v>
      </c>
      <c r="AV14" s="16"/>
      <c r="AW14" s="16">
        <v>0.130848534515347</v>
      </c>
      <c r="AX14" s="16">
        <v>0.16028954587974101</v>
      </c>
      <c r="AY14" s="16">
        <v>0.16028954587974101</v>
      </c>
      <c r="AZ14" s="16">
        <v>0.12194896219623499</v>
      </c>
      <c r="BA14" s="16">
        <v>0.16841491664024</v>
      </c>
      <c r="BB14" s="16">
        <v>0.162365393735901</v>
      </c>
      <c r="BC14" s="16">
        <v>0.22049325018119201</v>
      </c>
      <c r="BD14" s="16">
        <v>0.20124993747015099</v>
      </c>
      <c r="BE14" s="16">
        <v>0.25554535307091097</v>
      </c>
      <c r="BF14" s="16"/>
      <c r="BG14" s="16">
        <v>0.13327546532448001</v>
      </c>
      <c r="BH14" s="16">
        <v>0.13260160670044399</v>
      </c>
      <c r="BI14" s="16">
        <v>0.16191800162657499</v>
      </c>
      <c r="BJ14" s="16">
        <v>0.15496250576807399</v>
      </c>
      <c r="BK14" s="16">
        <v>0.20841017030200601</v>
      </c>
      <c r="BL14" s="16">
        <v>0</v>
      </c>
      <c r="BM14" s="16"/>
      <c r="BN14" s="16">
        <v>0.14270497017579101</v>
      </c>
      <c r="BO14" s="16">
        <v>0.13689122473169599</v>
      </c>
      <c r="BP14" s="16">
        <v>0.176820987465093</v>
      </c>
      <c r="BQ14" s="16">
        <v>0.14720660984377501</v>
      </c>
      <c r="BR14" s="16">
        <v>0.12895220251578099</v>
      </c>
      <c r="BS14" s="16">
        <v>0.115054007069281</v>
      </c>
      <c r="BT14" s="16"/>
      <c r="BU14" s="16">
        <v>0.14901841854008299</v>
      </c>
      <c r="BV14" s="16">
        <v>0.12175284332075299</v>
      </c>
      <c r="BW14" s="16"/>
      <c r="BX14" s="16">
        <v>0.15315326432253601</v>
      </c>
      <c r="BY14" s="16">
        <v>0.13180854075909301</v>
      </c>
      <c r="BZ14" s="16"/>
      <c r="CA14" s="16">
        <v>0.15172899459438099</v>
      </c>
      <c r="CB14" s="16">
        <v>0.12732099570817099</v>
      </c>
    </row>
    <row r="15" spans="2:80" x14ac:dyDescent="0.35">
      <c r="B15" s="17" t="s">
        <v>338</v>
      </c>
      <c r="C15" s="19">
        <v>0.39500247509000602</v>
      </c>
      <c r="D15" s="19">
        <v>0.39445047118340698</v>
      </c>
      <c r="E15" s="19">
        <v>0.395539279748783</v>
      </c>
      <c r="F15" s="19"/>
      <c r="G15" s="19">
        <v>0.55349137143973204</v>
      </c>
      <c r="H15" s="19">
        <v>0.44083894647817301</v>
      </c>
      <c r="I15" s="19">
        <v>0.30018090562289801</v>
      </c>
      <c r="J15" s="19"/>
      <c r="K15" s="19">
        <v>0.37548439481448698</v>
      </c>
      <c r="L15" s="19">
        <v>0.39408036960388199</v>
      </c>
      <c r="M15" s="19">
        <v>0.43032107854455598</v>
      </c>
      <c r="N15" s="19">
        <v>0.41198312474392801</v>
      </c>
      <c r="O15" s="19"/>
      <c r="P15" s="19">
        <v>0.44191718357725501</v>
      </c>
      <c r="Q15" s="19">
        <v>0.42726718376205602</v>
      </c>
      <c r="R15" s="19">
        <v>0.406734822494704</v>
      </c>
      <c r="S15" s="19">
        <v>0.31556870027271</v>
      </c>
      <c r="T15" s="19">
        <v>0.38014374718350302</v>
      </c>
      <c r="U15" s="19">
        <v>0.442112726750644</v>
      </c>
      <c r="V15" s="19">
        <v>0.35335080554091097</v>
      </c>
      <c r="W15" s="19">
        <v>0.34881343191638198</v>
      </c>
      <c r="X15" s="19">
        <v>0.44092570219488603</v>
      </c>
      <c r="Y15" s="19">
        <v>0.34307412846027202</v>
      </c>
      <c r="Z15" s="19">
        <v>0.37690408031677303</v>
      </c>
      <c r="AA15" s="19">
        <v>0.325491492975931</v>
      </c>
      <c r="AB15" s="19"/>
      <c r="AC15" s="19">
        <v>0.446333699434736</v>
      </c>
      <c r="AD15" s="19">
        <v>0.35860142329547001</v>
      </c>
      <c r="AE15" s="19">
        <v>0.38058987814684803</v>
      </c>
      <c r="AF15" s="19">
        <v>0.43026157837338502</v>
      </c>
      <c r="AG15" s="19"/>
      <c r="AH15" s="19">
        <v>0.37357542004791</v>
      </c>
      <c r="AI15" s="19">
        <v>0.41158528460813498</v>
      </c>
      <c r="AJ15" s="19">
        <v>0.44106619094814098</v>
      </c>
      <c r="AK15" s="19">
        <v>0.40422815266635098</v>
      </c>
      <c r="AL15" s="19"/>
      <c r="AM15" s="19">
        <v>0.41516356251187903</v>
      </c>
      <c r="AN15" s="19">
        <v>0.34827023678942898</v>
      </c>
      <c r="AO15" s="19">
        <v>0.50617313112046902</v>
      </c>
      <c r="AP15" s="19"/>
      <c r="AQ15" s="19">
        <v>0.37149649949024699</v>
      </c>
      <c r="AR15" s="19">
        <v>0.40963477502016199</v>
      </c>
      <c r="AS15" s="19">
        <v>0.39926256079906802</v>
      </c>
      <c r="AT15" s="19">
        <v>0.33861059414823003</v>
      </c>
      <c r="AU15" s="19">
        <v>0.456111380853226</v>
      </c>
      <c r="AV15" s="19"/>
      <c r="AW15" s="19">
        <v>0.31827191879144601</v>
      </c>
      <c r="AX15" s="19">
        <v>0.25696733107120101</v>
      </c>
      <c r="AY15" s="19">
        <v>0.25696733107120101</v>
      </c>
      <c r="AZ15" s="19">
        <v>0.55356510685803795</v>
      </c>
      <c r="BA15" s="19">
        <v>0.470429449106398</v>
      </c>
      <c r="BB15" s="19">
        <v>0.47233650311435299</v>
      </c>
      <c r="BC15" s="19">
        <v>0.20688523532823599</v>
      </c>
      <c r="BD15" s="19">
        <v>0.55240130107964902</v>
      </c>
      <c r="BE15" s="19">
        <v>0.56433426604990899</v>
      </c>
      <c r="BF15" s="19"/>
      <c r="BG15" s="19">
        <v>0.321905749605018</v>
      </c>
      <c r="BH15" s="19">
        <v>0.52141416049005795</v>
      </c>
      <c r="BI15" s="19">
        <v>0.61692171058787104</v>
      </c>
      <c r="BJ15" s="19">
        <v>0.52613619913895304</v>
      </c>
      <c r="BK15" s="19">
        <v>0.42347695548276798</v>
      </c>
      <c r="BL15" s="19">
        <v>0.80630291080977901</v>
      </c>
      <c r="BM15" s="19"/>
      <c r="BN15" s="19">
        <v>0.44760660835303301</v>
      </c>
      <c r="BO15" s="19">
        <v>0.39157688012508302</v>
      </c>
      <c r="BP15" s="19">
        <v>0.35737417770147401</v>
      </c>
      <c r="BQ15" s="19">
        <v>0.385266472756159</v>
      </c>
      <c r="BR15" s="19">
        <v>0.40292429648652001</v>
      </c>
      <c r="BS15" s="19">
        <v>0.34764293039453498</v>
      </c>
      <c r="BT15" s="19"/>
      <c r="BU15" s="19">
        <v>0.37605659877322201</v>
      </c>
      <c r="BV15" s="19">
        <v>0.43792242733189501</v>
      </c>
      <c r="BW15" s="19"/>
      <c r="BX15" s="19">
        <v>0.33347096170084101</v>
      </c>
      <c r="BY15" s="19">
        <v>0.43866963537436199</v>
      </c>
      <c r="BZ15" s="19"/>
      <c r="CA15" s="19">
        <v>0.40236163516288098</v>
      </c>
      <c r="CB15" s="19">
        <v>0.38287107619023703</v>
      </c>
    </row>
    <row r="16" spans="2:80" x14ac:dyDescent="0.35">
      <c r="B16" s="17" t="s">
        <v>339</v>
      </c>
      <c r="C16" s="19">
        <v>0.199578913210815</v>
      </c>
      <c r="D16" s="19">
        <v>0.221415755535744</v>
      </c>
      <c r="E16" s="19">
        <v>0.178343341228686</v>
      </c>
      <c r="F16" s="19"/>
      <c r="G16" s="19">
        <v>8.41385999038812E-2</v>
      </c>
      <c r="H16" s="19">
        <v>0.16639380614305599</v>
      </c>
      <c r="I16" s="19">
        <v>0.26851028961913898</v>
      </c>
      <c r="J16" s="19"/>
      <c r="K16" s="19">
        <v>0.23975023693668501</v>
      </c>
      <c r="L16" s="19">
        <v>0.20243905833771</v>
      </c>
      <c r="M16" s="19">
        <v>0.18886214235047899</v>
      </c>
      <c r="N16" s="19">
        <v>0.130024662034713</v>
      </c>
      <c r="O16" s="19"/>
      <c r="P16" s="19">
        <v>0.196683046737607</v>
      </c>
      <c r="Q16" s="19">
        <v>0.20373177295349901</v>
      </c>
      <c r="R16" s="19">
        <v>0.196210431228902</v>
      </c>
      <c r="S16" s="19">
        <v>0.21714386220777501</v>
      </c>
      <c r="T16" s="19">
        <v>0.181090880613934</v>
      </c>
      <c r="U16" s="19">
        <v>0.16601923522053899</v>
      </c>
      <c r="V16" s="19">
        <v>0.17791608856774799</v>
      </c>
      <c r="W16" s="19">
        <v>0.206192021262496</v>
      </c>
      <c r="X16" s="19">
        <v>0.25591985492236402</v>
      </c>
      <c r="Y16" s="19">
        <v>0.21647274797046701</v>
      </c>
      <c r="Z16" s="19">
        <v>0.19913369339650899</v>
      </c>
      <c r="AA16" s="19">
        <v>8.5668632272989403E-2</v>
      </c>
      <c r="AB16" s="19"/>
      <c r="AC16" s="19">
        <v>0.15606341187027001</v>
      </c>
      <c r="AD16" s="19">
        <v>0.24454079132637099</v>
      </c>
      <c r="AE16" s="19">
        <v>0.20420892484314301</v>
      </c>
      <c r="AF16" s="19">
        <v>0.22048763070560101</v>
      </c>
      <c r="AG16" s="19"/>
      <c r="AH16" s="19">
        <v>0.18720666008749801</v>
      </c>
      <c r="AI16" s="19">
        <v>0.22106786996775299</v>
      </c>
      <c r="AJ16" s="19">
        <v>0.22712891812720201</v>
      </c>
      <c r="AK16" s="19">
        <v>0.26763966529923899</v>
      </c>
      <c r="AL16" s="19"/>
      <c r="AM16" s="19">
        <v>0.21237689328418</v>
      </c>
      <c r="AN16" s="19">
        <v>0.20073974727999999</v>
      </c>
      <c r="AO16" s="19">
        <v>0.111608849274656</v>
      </c>
      <c r="AP16" s="19"/>
      <c r="AQ16" s="19">
        <v>0.24674764248404499</v>
      </c>
      <c r="AR16" s="19">
        <v>0.15269413101052501</v>
      </c>
      <c r="AS16" s="19">
        <v>0.18425930856908901</v>
      </c>
      <c r="AT16" s="19">
        <v>0.26631790217819501</v>
      </c>
      <c r="AU16" s="19">
        <v>9.4817685611403205E-2</v>
      </c>
      <c r="AV16" s="19"/>
      <c r="AW16" s="19">
        <v>0.14176379517080301</v>
      </c>
      <c r="AX16" s="19">
        <v>0.29820059136015498</v>
      </c>
      <c r="AY16" s="19">
        <v>0.29820059136015498</v>
      </c>
      <c r="AZ16" s="19">
        <v>0.115212273294981</v>
      </c>
      <c r="BA16" s="19">
        <v>0.13332263250738999</v>
      </c>
      <c r="BB16" s="19">
        <v>0.15789461223506199</v>
      </c>
      <c r="BC16" s="19">
        <v>0.21128141532130701</v>
      </c>
      <c r="BD16" s="19">
        <v>5.9140438768355501E-2</v>
      </c>
      <c r="BE16" s="19">
        <v>0</v>
      </c>
      <c r="BF16" s="19"/>
      <c r="BG16" s="19">
        <v>0.243473704123432</v>
      </c>
      <c r="BH16" s="19">
        <v>0.12943015469149299</v>
      </c>
      <c r="BI16" s="19">
        <v>3.6640882370625599E-2</v>
      </c>
      <c r="BJ16" s="19">
        <v>0.15792784487963099</v>
      </c>
      <c r="BK16" s="19">
        <v>0.15664869089705299</v>
      </c>
      <c r="BL16" s="19">
        <v>0</v>
      </c>
      <c r="BM16" s="19"/>
      <c r="BN16" s="19">
        <v>0.140752268399611</v>
      </c>
      <c r="BO16" s="19">
        <v>0.211615713584418</v>
      </c>
      <c r="BP16" s="19">
        <v>0.21806742920276201</v>
      </c>
      <c r="BQ16" s="19">
        <v>0.17994751705041401</v>
      </c>
      <c r="BR16" s="19">
        <v>0.221441945415083</v>
      </c>
      <c r="BS16" s="19">
        <v>0.25783519128419402</v>
      </c>
      <c r="BT16" s="19"/>
      <c r="BU16" s="19">
        <v>0.20289720950475901</v>
      </c>
      <c r="BV16" s="19">
        <v>0.192061651085844</v>
      </c>
      <c r="BW16" s="19"/>
      <c r="BX16" s="19">
        <v>0.22414729932764099</v>
      </c>
      <c r="BY16" s="19">
        <v>0.18214343022982399</v>
      </c>
      <c r="BZ16" s="19"/>
      <c r="CA16" s="19">
        <v>0.188609095070424</v>
      </c>
      <c r="CB16" s="19">
        <v>0.21502411174635699</v>
      </c>
    </row>
    <row r="17" spans="2:80" x14ac:dyDescent="0.35">
      <c r="B17" s="17" t="s">
        <v>110</v>
      </c>
      <c r="C17" s="20">
        <v>0.19542356187919199</v>
      </c>
      <c r="D17" s="20">
        <v>0.17303471564766301</v>
      </c>
      <c r="E17" s="20">
        <v>0.217195938520096</v>
      </c>
      <c r="F17" s="20"/>
      <c r="G17" s="20">
        <v>0.46935277153585098</v>
      </c>
      <c r="H17" s="20">
        <v>0.27444514033511602</v>
      </c>
      <c r="I17" s="20">
        <v>3.16706160037587E-2</v>
      </c>
      <c r="J17" s="20"/>
      <c r="K17" s="20">
        <v>0.13573415787780199</v>
      </c>
      <c r="L17" s="20">
        <v>0.19164131126617301</v>
      </c>
      <c r="M17" s="20">
        <v>0.24145893619407699</v>
      </c>
      <c r="N17" s="20">
        <v>0.28195846270921499</v>
      </c>
      <c r="O17" s="20"/>
      <c r="P17" s="20">
        <v>0.24523413683964801</v>
      </c>
      <c r="Q17" s="20">
        <v>0.22353541080855599</v>
      </c>
      <c r="R17" s="20">
        <v>0.210524391265802</v>
      </c>
      <c r="S17" s="20">
        <v>9.8424838064935002E-2</v>
      </c>
      <c r="T17" s="20">
        <v>0.199052866569569</v>
      </c>
      <c r="U17" s="20">
        <v>0.27609349153010398</v>
      </c>
      <c r="V17" s="20">
        <v>0.17543471697316301</v>
      </c>
      <c r="W17" s="20">
        <v>0.142621410653886</v>
      </c>
      <c r="X17" s="20">
        <v>0.18500584727252301</v>
      </c>
      <c r="Y17" s="20">
        <v>0.12660138048980499</v>
      </c>
      <c r="Z17" s="20">
        <v>0.17777038692026401</v>
      </c>
      <c r="AA17" s="20">
        <v>0.23982286070294201</v>
      </c>
      <c r="AB17" s="20"/>
      <c r="AC17" s="20">
        <v>0.29027028756446699</v>
      </c>
      <c r="AD17" s="20">
        <v>0.11406063196909901</v>
      </c>
      <c r="AE17" s="20">
        <v>0.17638095330370501</v>
      </c>
      <c r="AF17" s="20">
        <v>0.20977394766778401</v>
      </c>
      <c r="AG17" s="20"/>
      <c r="AH17" s="20">
        <v>0.18636875996041199</v>
      </c>
      <c r="AI17" s="20">
        <v>0.19051741464038199</v>
      </c>
      <c r="AJ17" s="20">
        <v>0.213937272820939</v>
      </c>
      <c r="AK17" s="20">
        <v>0.13658848736711199</v>
      </c>
      <c r="AL17" s="20"/>
      <c r="AM17" s="20">
        <v>0.202786669227699</v>
      </c>
      <c r="AN17" s="20">
        <v>0.14753048950942901</v>
      </c>
      <c r="AO17" s="20">
        <v>0.39456428184581299</v>
      </c>
      <c r="AP17" s="20"/>
      <c r="AQ17" s="20">
        <v>0.124748857006202</v>
      </c>
      <c r="AR17" s="20">
        <v>0.25694064400963801</v>
      </c>
      <c r="AS17" s="20">
        <v>0.21500325222997901</v>
      </c>
      <c r="AT17" s="20">
        <v>7.2292691970034698E-2</v>
      </c>
      <c r="AU17" s="20">
        <v>0.36129369524182298</v>
      </c>
      <c r="AV17" s="20"/>
      <c r="AW17" s="20">
        <v>0.176508123620643</v>
      </c>
      <c r="AX17" s="20">
        <v>-4.1233260288953501E-2</v>
      </c>
      <c r="AY17" s="20">
        <v>-4.1233260288953501E-2</v>
      </c>
      <c r="AZ17" s="20">
        <v>0.43835283356305699</v>
      </c>
      <c r="BA17" s="20">
        <v>0.33710681659900699</v>
      </c>
      <c r="BB17" s="20">
        <v>0.31444189087929098</v>
      </c>
      <c r="BC17" s="20">
        <v>-4.3961799930711297E-3</v>
      </c>
      <c r="BD17" s="20">
        <v>0.49326086231129301</v>
      </c>
      <c r="BE17" s="20">
        <v>0.56433426604990899</v>
      </c>
      <c r="BF17" s="20"/>
      <c r="BG17" s="20">
        <v>7.8432045481586193E-2</v>
      </c>
      <c r="BH17" s="20">
        <v>0.39198400579856502</v>
      </c>
      <c r="BI17" s="20">
        <v>0.58028082821724603</v>
      </c>
      <c r="BJ17" s="20">
        <v>0.36820835425932202</v>
      </c>
      <c r="BK17" s="20">
        <v>0.26682826458571501</v>
      </c>
      <c r="BL17" s="20">
        <v>0.80630291080977901</v>
      </c>
      <c r="BM17" s="20"/>
      <c r="BN17" s="20">
        <v>0.30685433995342198</v>
      </c>
      <c r="BO17" s="20">
        <v>0.17996116654066399</v>
      </c>
      <c r="BP17" s="20">
        <v>0.139306748498712</v>
      </c>
      <c r="BQ17" s="20">
        <v>0.20531895570574499</v>
      </c>
      <c r="BR17" s="20">
        <v>0.18148235107143701</v>
      </c>
      <c r="BS17" s="20">
        <v>8.98077391103414E-2</v>
      </c>
      <c r="BT17" s="20"/>
      <c r="BU17" s="20">
        <v>0.173159389268463</v>
      </c>
      <c r="BV17" s="20">
        <v>0.24586077624605099</v>
      </c>
      <c r="BW17" s="20"/>
      <c r="BX17" s="20">
        <v>0.1093236623732</v>
      </c>
      <c r="BY17" s="20">
        <v>0.256526205144538</v>
      </c>
      <c r="BZ17" s="20"/>
      <c r="CA17" s="20">
        <v>0.21375254009245601</v>
      </c>
      <c r="CB17" s="20">
        <v>0.16784696444388</v>
      </c>
    </row>
    <row r="18" spans="2:80" x14ac:dyDescent="0.35">
      <c r="B18" s="15"/>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CB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495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333</v>
      </c>
      <c r="C9" s="16">
        <v>0.19964791258247799</v>
      </c>
      <c r="D9" s="16">
        <v>0.21999110834462701</v>
      </c>
      <c r="E9" s="16">
        <v>0.17986486009139299</v>
      </c>
      <c r="F9" s="16"/>
      <c r="G9" s="16">
        <v>0.27080107202612902</v>
      </c>
      <c r="H9" s="16">
        <v>0.24760676520417199</v>
      </c>
      <c r="I9" s="16">
        <v>0.13873540875284601</v>
      </c>
      <c r="J9" s="16"/>
      <c r="K9" s="16">
        <v>0.20741811452509501</v>
      </c>
      <c r="L9" s="16">
        <v>0.20564010389686299</v>
      </c>
      <c r="M9" s="16">
        <v>0.172321934156875</v>
      </c>
      <c r="N9" s="16">
        <v>0.19482680857262699</v>
      </c>
      <c r="O9" s="16"/>
      <c r="P9" s="16">
        <v>0.24589727894521099</v>
      </c>
      <c r="Q9" s="16">
        <v>0.24795413742241301</v>
      </c>
      <c r="R9" s="16">
        <v>0.27428845947853198</v>
      </c>
      <c r="S9" s="16">
        <v>0.18917344342832099</v>
      </c>
      <c r="T9" s="16">
        <v>0.19247325886469699</v>
      </c>
      <c r="U9" s="16">
        <v>0.14480122953862601</v>
      </c>
      <c r="V9" s="16">
        <v>0.201435194577225</v>
      </c>
      <c r="W9" s="16">
        <v>8.0876506537698706E-2</v>
      </c>
      <c r="X9" s="16">
        <v>0.179746487733141</v>
      </c>
      <c r="Y9" s="16">
        <v>0.16633090999562899</v>
      </c>
      <c r="Z9" s="16">
        <v>0.198016369846583</v>
      </c>
      <c r="AA9" s="16">
        <v>0.118274062867344</v>
      </c>
      <c r="AB9" s="16"/>
      <c r="AC9" s="16">
        <v>0.190468808632072</v>
      </c>
      <c r="AD9" s="16">
        <v>0.14469659635931501</v>
      </c>
      <c r="AE9" s="16">
        <v>0.252583873748079</v>
      </c>
      <c r="AF9" s="16">
        <v>0.30975621203342302</v>
      </c>
      <c r="AG9" s="16"/>
      <c r="AH9" s="16">
        <v>0.17248713332823301</v>
      </c>
      <c r="AI9" s="16">
        <v>0.208063424455462</v>
      </c>
      <c r="AJ9" s="16">
        <v>0.302414395213637</v>
      </c>
      <c r="AK9" s="16">
        <v>0.25996582223369602</v>
      </c>
      <c r="AL9" s="16"/>
      <c r="AM9" s="16">
        <v>0.18778051572249599</v>
      </c>
      <c r="AN9" s="16">
        <v>0.219911528701143</v>
      </c>
      <c r="AO9" s="16">
        <v>0.19045215100319099</v>
      </c>
      <c r="AP9" s="16"/>
      <c r="AQ9" s="16">
        <v>0.167644879800362</v>
      </c>
      <c r="AR9" s="16">
        <v>0.227532033734727</v>
      </c>
      <c r="AS9" s="16">
        <v>0.31073556853039003</v>
      </c>
      <c r="AT9" s="16">
        <v>4.2631222795356298E-2</v>
      </c>
      <c r="AU9" s="16">
        <v>0.222906635006624</v>
      </c>
      <c r="AV9" s="16"/>
      <c r="AW9" s="16">
        <v>0.16080532109930801</v>
      </c>
      <c r="AX9" s="16">
        <v>0.117981223296732</v>
      </c>
      <c r="AY9" s="16">
        <v>0.117981223296732</v>
      </c>
      <c r="AZ9" s="16">
        <v>0.29094829877485301</v>
      </c>
      <c r="BA9" s="16">
        <v>0.201033448888537</v>
      </c>
      <c r="BB9" s="16">
        <v>0.32670276020374101</v>
      </c>
      <c r="BC9" s="16">
        <v>0.10087831096398001</v>
      </c>
      <c r="BD9" s="16">
        <v>0.18283140862247199</v>
      </c>
      <c r="BE9" s="16">
        <v>0.27902373678269399</v>
      </c>
      <c r="BF9" s="16"/>
      <c r="BG9" s="16">
        <v>0.17135895382098501</v>
      </c>
      <c r="BH9" s="16">
        <v>0.30618580354992597</v>
      </c>
      <c r="BI9" s="16">
        <v>0.239912343241834</v>
      </c>
      <c r="BJ9" s="16">
        <v>0.175396171431009</v>
      </c>
      <c r="BK9" s="16">
        <v>0.16900318745440401</v>
      </c>
      <c r="BL9" s="16">
        <v>0.40624625976987</v>
      </c>
      <c r="BM9" s="16"/>
      <c r="BN9" s="16">
        <v>0.24845821976002699</v>
      </c>
      <c r="BO9" s="16">
        <v>0.214078776483318</v>
      </c>
      <c r="BP9" s="16">
        <v>0.15228536134891199</v>
      </c>
      <c r="BQ9" s="16">
        <v>0.167800191239945</v>
      </c>
      <c r="BR9" s="16">
        <v>0.18287296886260601</v>
      </c>
      <c r="BS9" s="16">
        <v>0.21986161938568199</v>
      </c>
      <c r="BT9" s="16"/>
      <c r="BU9" s="16">
        <v>0.196260514511304</v>
      </c>
      <c r="BV9" s="16">
        <v>0.20732171774240399</v>
      </c>
      <c r="BW9" s="16"/>
      <c r="BX9" s="16">
        <v>0.16521838593129401</v>
      </c>
      <c r="BY9" s="16">
        <v>0.224081565778735</v>
      </c>
      <c r="BZ9" s="16"/>
      <c r="CA9" s="16">
        <v>0.17545485318783799</v>
      </c>
      <c r="CB9" s="16">
        <v>0.22611867673836999</v>
      </c>
    </row>
    <row r="10" spans="2:80" x14ac:dyDescent="0.35">
      <c r="B10" s="17" t="s">
        <v>334</v>
      </c>
      <c r="C10" s="16">
        <v>0.21689242466073899</v>
      </c>
      <c r="D10" s="16">
        <v>0.23124098384826</v>
      </c>
      <c r="E10" s="16">
        <v>0.20293894837820201</v>
      </c>
      <c r="F10" s="16"/>
      <c r="G10" s="16">
        <v>0.194678918908161</v>
      </c>
      <c r="H10" s="16">
        <v>0.26515891360068899</v>
      </c>
      <c r="I10" s="16">
        <v>0.19354446012901799</v>
      </c>
      <c r="J10" s="16"/>
      <c r="K10" s="16">
        <v>0.248702553252269</v>
      </c>
      <c r="L10" s="16">
        <v>0.196006571260434</v>
      </c>
      <c r="M10" s="16">
        <v>0.22351414115475399</v>
      </c>
      <c r="N10" s="16">
        <v>0.19082462847109</v>
      </c>
      <c r="O10" s="16"/>
      <c r="P10" s="16">
        <v>0.21062360260243099</v>
      </c>
      <c r="Q10" s="16">
        <v>0.20702682054473601</v>
      </c>
      <c r="R10" s="16">
        <v>0.210459050859756</v>
      </c>
      <c r="S10" s="16">
        <v>0.18339848260202299</v>
      </c>
      <c r="T10" s="16">
        <v>0.236009811171499</v>
      </c>
      <c r="U10" s="16">
        <v>0.223353489101379</v>
      </c>
      <c r="V10" s="16">
        <v>0.191655107370721</v>
      </c>
      <c r="W10" s="16">
        <v>0.33172379762601101</v>
      </c>
      <c r="X10" s="16">
        <v>0.21907495041785199</v>
      </c>
      <c r="Y10" s="16">
        <v>0.27242487535190801</v>
      </c>
      <c r="Z10" s="16">
        <v>0.19360142015113599</v>
      </c>
      <c r="AA10" s="16">
        <v>0.12041914570734</v>
      </c>
      <c r="AB10" s="16"/>
      <c r="AC10" s="16">
        <v>0.179177345743328</v>
      </c>
      <c r="AD10" s="16">
        <v>0.23138006733434499</v>
      </c>
      <c r="AE10" s="16">
        <v>0.22324379298542699</v>
      </c>
      <c r="AF10" s="16">
        <v>0.21314416520537</v>
      </c>
      <c r="AG10" s="16"/>
      <c r="AH10" s="16">
        <v>0.20989366849935201</v>
      </c>
      <c r="AI10" s="16">
        <v>0.218231023400241</v>
      </c>
      <c r="AJ10" s="16">
        <v>0.258196149158542</v>
      </c>
      <c r="AK10" s="16">
        <v>0.28142958266505702</v>
      </c>
      <c r="AL10" s="16"/>
      <c r="AM10" s="16">
        <v>0.20821015010361801</v>
      </c>
      <c r="AN10" s="16">
        <v>0.23534549824870499</v>
      </c>
      <c r="AO10" s="16">
        <v>0.18284702277281301</v>
      </c>
      <c r="AP10" s="16"/>
      <c r="AQ10" s="16">
        <v>0.215774856591433</v>
      </c>
      <c r="AR10" s="16">
        <v>0.22625964333727899</v>
      </c>
      <c r="AS10" s="16">
        <v>0.29335501187225299</v>
      </c>
      <c r="AT10" s="16">
        <v>0.31687035406459602</v>
      </c>
      <c r="AU10" s="16">
        <v>0.11504216510790601</v>
      </c>
      <c r="AV10" s="16"/>
      <c r="AW10" s="16">
        <v>0.15042008978948099</v>
      </c>
      <c r="AX10" s="16">
        <v>0.21476460981238199</v>
      </c>
      <c r="AY10" s="16">
        <v>0.21476460981238199</v>
      </c>
      <c r="AZ10" s="16">
        <v>0.225000583711497</v>
      </c>
      <c r="BA10" s="16">
        <v>0.240583826661739</v>
      </c>
      <c r="BB10" s="16">
        <v>4.8514402375789002E-2</v>
      </c>
      <c r="BC10" s="16">
        <v>0.228818189353833</v>
      </c>
      <c r="BD10" s="16">
        <v>0.203226966343101</v>
      </c>
      <c r="BE10" s="16">
        <v>0.37334657798111098</v>
      </c>
      <c r="BF10" s="16"/>
      <c r="BG10" s="16">
        <v>0.213074652867206</v>
      </c>
      <c r="BH10" s="16">
        <v>0.239244383070816</v>
      </c>
      <c r="BI10" s="16">
        <v>0.18138207890771599</v>
      </c>
      <c r="BJ10" s="16">
        <v>0.180093525253847</v>
      </c>
      <c r="BK10" s="16">
        <v>0.251188531738049</v>
      </c>
      <c r="BL10" s="16">
        <v>0.38432163232989303</v>
      </c>
      <c r="BM10" s="16"/>
      <c r="BN10" s="16">
        <v>0.195989350501763</v>
      </c>
      <c r="BO10" s="16">
        <v>0.227394009861736</v>
      </c>
      <c r="BP10" s="16">
        <v>0.209975840606626</v>
      </c>
      <c r="BQ10" s="16">
        <v>0.2059645954946</v>
      </c>
      <c r="BR10" s="16">
        <v>0.22798340002793499</v>
      </c>
      <c r="BS10" s="16">
        <v>0.22899040946138899</v>
      </c>
      <c r="BT10" s="16"/>
      <c r="BU10" s="16">
        <v>0.211211324348414</v>
      </c>
      <c r="BV10" s="16">
        <v>0.22976237852348899</v>
      </c>
      <c r="BW10" s="16"/>
      <c r="BX10" s="16">
        <v>0.20447810697204599</v>
      </c>
      <c r="BY10" s="16">
        <v>0.22570251189042401</v>
      </c>
      <c r="BZ10" s="16"/>
      <c r="CA10" s="16">
        <v>0.201937982940081</v>
      </c>
      <c r="CB10" s="16">
        <v>0.22925518059250299</v>
      </c>
    </row>
    <row r="11" spans="2:80" x14ac:dyDescent="0.35">
      <c r="B11" s="17" t="s">
        <v>335</v>
      </c>
      <c r="C11" s="16">
        <v>0.25988954946377402</v>
      </c>
      <c r="D11" s="16">
        <v>0.23092711486644199</v>
      </c>
      <c r="E11" s="16">
        <v>0.288054512855352</v>
      </c>
      <c r="F11" s="16"/>
      <c r="G11" s="16">
        <v>0.20867607136109401</v>
      </c>
      <c r="H11" s="16">
        <v>0.281061567539376</v>
      </c>
      <c r="I11" s="16">
        <v>0.26642413214343202</v>
      </c>
      <c r="J11" s="16"/>
      <c r="K11" s="16">
        <v>0.22359537758710801</v>
      </c>
      <c r="L11" s="16">
        <v>0.271054706663311</v>
      </c>
      <c r="M11" s="16">
        <v>0.28560048852700898</v>
      </c>
      <c r="N11" s="16">
        <v>0.29275370020935898</v>
      </c>
      <c r="O11" s="16"/>
      <c r="P11" s="16">
        <v>0.288688268896028</v>
      </c>
      <c r="Q11" s="16">
        <v>0.21932094548141301</v>
      </c>
      <c r="R11" s="16">
        <v>0.165003295544568</v>
      </c>
      <c r="S11" s="16">
        <v>0.224291318434234</v>
      </c>
      <c r="T11" s="16">
        <v>0.23501668379108101</v>
      </c>
      <c r="U11" s="16">
        <v>0.325127032476619</v>
      </c>
      <c r="V11" s="16">
        <v>0.26582871813300701</v>
      </c>
      <c r="W11" s="16">
        <v>0.27558115838417602</v>
      </c>
      <c r="X11" s="16">
        <v>0.24110730423079199</v>
      </c>
      <c r="Y11" s="16">
        <v>0.25665689967147998</v>
      </c>
      <c r="Z11" s="16">
        <v>0.29545154014258601</v>
      </c>
      <c r="AA11" s="16">
        <v>0.50614599412980199</v>
      </c>
      <c r="AB11" s="16"/>
      <c r="AC11" s="16">
        <v>0.27279356983993502</v>
      </c>
      <c r="AD11" s="16">
        <v>0.237855348784548</v>
      </c>
      <c r="AE11" s="16">
        <v>0.28051453071217303</v>
      </c>
      <c r="AF11" s="16">
        <v>0.21490325618902201</v>
      </c>
      <c r="AG11" s="16"/>
      <c r="AH11" s="16">
        <v>0.28884599520107501</v>
      </c>
      <c r="AI11" s="16">
        <v>0.24549007628140501</v>
      </c>
      <c r="AJ11" s="16">
        <v>0.19082389545377601</v>
      </c>
      <c r="AK11" s="16">
        <v>0.12883500219605101</v>
      </c>
      <c r="AL11" s="16"/>
      <c r="AM11" s="16">
        <v>0.27986032927376597</v>
      </c>
      <c r="AN11" s="16">
        <v>0.22291043901073801</v>
      </c>
      <c r="AO11" s="16">
        <v>0.27489281956452699</v>
      </c>
      <c r="AP11" s="16"/>
      <c r="AQ11" s="16">
        <v>0.26369972475258802</v>
      </c>
      <c r="AR11" s="16">
        <v>0.28465842020957599</v>
      </c>
      <c r="AS11" s="16">
        <v>0.16589687108752499</v>
      </c>
      <c r="AT11" s="16">
        <v>0.27464575521872803</v>
      </c>
      <c r="AU11" s="16">
        <v>0.279887877451028</v>
      </c>
      <c r="AV11" s="16"/>
      <c r="AW11" s="16">
        <v>0.27320706180465398</v>
      </c>
      <c r="AX11" s="16">
        <v>0.23230728150541499</v>
      </c>
      <c r="AY11" s="16">
        <v>0.23230728150541499</v>
      </c>
      <c r="AZ11" s="16">
        <v>0.232634647284645</v>
      </c>
      <c r="BA11" s="16">
        <v>0.230135267731337</v>
      </c>
      <c r="BB11" s="16">
        <v>0.36576129376862998</v>
      </c>
      <c r="BC11" s="16">
        <v>0.452904435711738</v>
      </c>
      <c r="BD11" s="16">
        <v>0.268267679479605</v>
      </c>
      <c r="BE11" s="16">
        <v>9.19370306872523E-2</v>
      </c>
      <c r="BF11" s="16"/>
      <c r="BG11" s="16">
        <v>0.26821686386529198</v>
      </c>
      <c r="BH11" s="16">
        <v>0.232349643369196</v>
      </c>
      <c r="BI11" s="16">
        <v>0.21228821361523301</v>
      </c>
      <c r="BJ11" s="16">
        <v>0.32919979322591097</v>
      </c>
      <c r="BK11" s="16">
        <v>0.24593483757294499</v>
      </c>
      <c r="BL11" s="16">
        <v>0</v>
      </c>
      <c r="BM11" s="16"/>
      <c r="BN11" s="16">
        <v>0.28676138753263702</v>
      </c>
      <c r="BO11" s="16">
        <v>0.271331775489079</v>
      </c>
      <c r="BP11" s="16">
        <v>0.233416219994872</v>
      </c>
      <c r="BQ11" s="16">
        <v>0.27481441140936902</v>
      </c>
      <c r="BR11" s="16">
        <v>0.194490593936642</v>
      </c>
      <c r="BS11" s="16">
        <v>0.28379942571865702</v>
      </c>
      <c r="BT11" s="16"/>
      <c r="BU11" s="16">
        <v>0.25253462535566001</v>
      </c>
      <c r="BV11" s="16">
        <v>0.276551380575979</v>
      </c>
      <c r="BW11" s="16"/>
      <c r="BX11" s="16">
        <v>0.261575994905131</v>
      </c>
      <c r="BY11" s="16">
        <v>0.25869272722842901</v>
      </c>
      <c r="BZ11" s="16"/>
      <c r="CA11" s="16">
        <v>0.25322735038580602</v>
      </c>
      <c r="CB11" s="16">
        <v>0.26489772100652498</v>
      </c>
    </row>
    <row r="12" spans="2:80" x14ac:dyDescent="0.35">
      <c r="B12" s="17" t="s">
        <v>336</v>
      </c>
      <c r="C12" s="16">
        <v>0.116765431884348</v>
      </c>
      <c r="D12" s="16">
        <v>0.13730000432487199</v>
      </c>
      <c r="E12" s="16">
        <v>9.6796272209411005E-2</v>
      </c>
      <c r="F12" s="16"/>
      <c r="G12" s="16">
        <v>7.33724744456839E-2</v>
      </c>
      <c r="H12" s="16">
        <v>5.5494255785196601E-2</v>
      </c>
      <c r="I12" s="16">
        <v>0.175365867740572</v>
      </c>
      <c r="J12" s="16"/>
      <c r="K12" s="16">
        <v>0.112004371835564</v>
      </c>
      <c r="L12" s="16">
        <v>0.12280633716995799</v>
      </c>
      <c r="M12" s="16">
        <v>0.109139954761088</v>
      </c>
      <c r="N12" s="16">
        <v>0.117462999905316</v>
      </c>
      <c r="O12" s="16"/>
      <c r="P12" s="16">
        <v>8.5445206762016404E-2</v>
      </c>
      <c r="Q12" s="16">
        <v>9.8535502953766702E-2</v>
      </c>
      <c r="R12" s="16">
        <v>0.121830593672865</v>
      </c>
      <c r="S12" s="16">
        <v>0.17878638259618099</v>
      </c>
      <c r="T12" s="16">
        <v>8.5749633547654594E-2</v>
      </c>
      <c r="U12" s="16">
        <v>0.16467620579084999</v>
      </c>
      <c r="V12" s="16">
        <v>0.10766462778464</v>
      </c>
      <c r="W12" s="16">
        <v>0.12815492031248499</v>
      </c>
      <c r="X12" s="16">
        <v>0.127302438656964</v>
      </c>
      <c r="Y12" s="16">
        <v>0.130771169764063</v>
      </c>
      <c r="Z12" s="16">
        <v>3.7373285055055001E-2</v>
      </c>
      <c r="AA12" s="16">
        <v>0.12889237684024701</v>
      </c>
      <c r="AB12" s="16"/>
      <c r="AC12" s="16">
        <v>0.128078167891884</v>
      </c>
      <c r="AD12" s="16">
        <v>0.134469298350925</v>
      </c>
      <c r="AE12" s="16">
        <v>0.10474447621078301</v>
      </c>
      <c r="AF12" s="16">
        <v>0.108003921717529</v>
      </c>
      <c r="AG12" s="16"/>
      <c r="AH12" s="16">
        <v>0.11611028495689101</v>
      </c>
      <c r="AI12" s="16">
        <v>0.135230425413113</v>
      </c>
      <c r="AJ12" s="16">
        <v>9.2802540931596997E-2</v>
      </c>
      <c r="AK12" s="16">
        <v>0.15896422141459199</v>
      </c>
      <c r="AL12" s="16"/>
      <c r="AM12" s="16">
        <v>0.12751045326700799</v>
      </c>
      <c r="AN12" s="16">
        <v>0.119116577443056</v>
      </c>
      <c r="AO12" s="16">
        <v>2.8870552868664901E-2</v>
      </c>
      <c r="AP12" s="16"/>
      <c r="AQ12" s="16">
        <v>0.15038889889866</v>
      </c>
      <c r="AR12" s="16">
        <v>5.5660769793652802E-2</v>
      </c>
      <c r="AS12" s="16">
        <v>8.0875989753145403E-2</v>
      </c>
      <c r="AT12" s="16">
        <v>0.222417389449275</v>
      </c>
      <c r="AU12" s="16">
        <v>4.6000678050444999E-2</v>
      </c>
      <c r="AV12" s="16"/>
      <c r="AW12" s="16">
        <v>0.138509596772664</v>
      </c>
      <c r="AX12" s="16">
        <v>0.19661336090996201</v>
      </c>
      <c r="AY12" s="16">
        <v>0.19661336090996201</v>
      </c>
      <c r="AZ12" s="16">
        <v>5.4928214710836303E-2</v>
      </c>
      <c r="BA12" s="16">
        <v>0.14306340446534199</v>
      </c>
      <c r="BB12" s="16">
        <v>5.3001764852203301E-2</v>
      </c>
      <c r="BC12" s="16">
        <v>4.5485539490861003E-2</v>
      </c>
      <c r="BD12" s="16">
        <v>9.9382122078363194E-2</v>
      </c>
      <c r="BE12" s="16">
        <v>0</v>
      </c>
      <c r="BF12" s="16"/>
      <c r="BG12" s="16">
        <v>0.14416030466327501</v>
      </c>
      <c r="BH12" s="16">
        <v>4.75930853408114E-2</v>
      </c>
      <c r="BI12" s="16">
        <v>7.81557004327081E-2</v>
      </c>
      <c r="BJ12" s="16">
        <v>8.2309258216592296E-2</v>
      </c>
      <c r="BK12" s="16">
        <v>9.3480987104939198E-2</v>
      </c>
      <c r="BL12" s="16">
        <v>0.108186842560408</v>
      </c>
      <c r="BM12" s="16"/>
      <c r="BN12" s="16">
        <v>8.6229131313644194E-2</v>
      </c>
      <c r="BO12" s="16">
        <v>0.102149162532749</v>
      </c>
      <c r="BP12" s="16">
        <v>0.170837586156107</v>
      </c>
      <c r="BQ12" s="16">
        <v>0.106001153081171</v>
      </c>
      <c r="BR12" s="16">
        <v>0.166539570412197</v>
      </c>
      <c r="BS12" s="16">
        <v>0.116746755850404</v>
      </c>
      <c r="BT12" s="16"/>
      <c r="BU12" s="16">
        <v>0.12689118038907199</v>
      </c>
      <c r="BV12" s="16">
        <v>9.3826580444095004E-2</v>
      </c>
      <c r="BW12" s="16"/>
      <c r="BX12" s="16">
        <v>0.14697610006775</v>
      </c>
      <c r="BY12" s="16">
        <v>9.53257822284308E-2</v>
      </c>
      <c r="BZ12" s="16"/>
      <c r="CA12" s="16">
        <v>0.11498500935742299</v>
      </c>
      <c r="CB12" s="16">
        <v>0.118964974590091</v>
      </c>
    </row>
    <row r="13" spans="2:80" x14ac:dyDescent="0.35">
      <c r="B13" s="17" t="s">
        <v>337</v>
      </c>
      <c r="C13" s="16">
        <v>5.0247217735297001E-2</v>
      </c>
      <c r="D13" s="16">
        <v>6.2670555801129499E-2</v>
      </c>
      <c r="E13" s="16">
        <v>3.8165952237761397E-2</v>
      </c>
      <c r="F13" s="16"/>
      <c r="G13" s="16">
        <v>5.5927681556403201E-2</v>
      </c>
      <c r="H13" s="16">
        <v>3.6895194449891297E-2</v>
      </c>
      <c r="I13" s="16">
        <v>5.68939006751185E-2</v>
      </c>
      <c r="J13" s="16"/>
      <c r="K13" s="16">
        <v>5.4363583718480699E-2</v>
      </c>
      <c r="L13" s="16">
        <v>3.5937381920275999E-2</v>
      </c>
      <c r="M13" s="16">
        <v>6.9461539554880894E-2</v>
      </c>
      <c r="N13" s="16">
        <v>5.1078449382685999E-2</v>
      </c>
      <c r="O13" s="16"/>
      <c r="P13" s="16">
        <v>4.4265422887087798E-2</v>
      </c>
      <c r="Q13" s="16">
        <v>2.05786351172756E-2</v>
      </c>
      <c r="R13" s="16">
        <v>4.8988178693262802E-2</v>
      </c>
      <c r="S13" s="16">
        <v>3.9260388742844703E-2</v>
      </c>
      <c r="T13" s="16">
        <v>6.9659078323237505E-2</v>
      </c>
      <c r="U13" s="16">
        <v>2.7544294329681199E-2</v>
      </c>
      <c r="V13" s="16">
        <v>5.8345469360599797E-2</v>
      </c>
      <c r="W13" s="16">
        <v>4.0496390720392197E-2</v>
      </c>
      <c r="X13" s="16">
        <v>9.2021769114651195E-2</v>
      </c>
      <c r="Y13" s="16">
        <v>4.4411159290982001E-2</v>
      </c>
      <c r="Z13" s="16">
        <v>0.10022197958040099</v>
      </c>
      <c r="AA13" s="16">
        <v>3.9401155483682199E-2</v>
      </c>
      <c r="AB13" s="16"/>
      <c r="AC13" s="16">
        <v>4.8879516143640299E-2</v>
      </c>
      <c r="AD13" s="16">
        <v>5.5562398991546198E-2</v>
      </c>
      <c r="AE13" s="16">
        <v>5.6551105222322498E-2</v>
      </c>
      <c r="AF13" s="16">
        <v>3.6119756802402599E-2</v>
      </c>
      <c r="AG13" s="16"/>
      <c r="AH13" s="16">
        <v>4.4235305162048599E-2</v>
      </c>
      <c r="AI13" s="16">
        <v>5.4920264435495803E-2</v>
      </c>
      <c r="AJ13" s="16">
        <v>5.9532738388530897E-2</v>
      </c>
      <c r="AK13" s="16">
        <v>4.5803238148142203E-2</v>
      </c>
      <c r="AL13" s="16"/>
      <c r="AM13" s="16">
        <v>5.9966893313521702E-2</v>
      </c>
      <c r="AN13" s="16">
        <v>4.1215577337815397E-2</v>
      </c>
      <c r="AO13" s="16">
        <v>3.39756018113112E-2</v>
      </c>
      <c r="AP13" s="16"/>
      <c r="AQ13" s="16">
        <v>4.7166035178265502E-2</v>
      </c>
      <c r="AR13" s="16">
        <v>6.9583182794635795E-2</v>
      </c>
      <c r="AS13" s="16">
        <v>3.39411240158232E-2</v>
      </c>
      <c r="AT13" s="16">
        <v>0</v>
      </c>
      <c r="AU13" s="16">
        <v>5.2286607864581697E-2</v>
      </c>
      <c r="AV13" s="16"/>
      <c r="AW13" s="16">
        <v>9.5564441679406503E-2</v>
      </c>
      <c r="AX13" s="16">
        <v>3.4239274017176198E-2</v>
      </c>
      <c r="AY13" s="16">
        <v>3.4239274017176198E-2</v>
      </c>
      <c r="AZ13" s="16">
        <v>6.0885210975600602E-2</v>
      </c>
      <c r="BA13" s="16">
        <v>5.52015964330623E-2</v>
      </c>
      <c r="BB13" s="16">
        <v>4.9084492977909899E-2</v>
      </c>
      <c r="BC13" s="16">
        <v>0</v>
      </c>
      <c r="BD13" s="16">
        <v>7.6191951437915698E-2</v>
      </c>
      <c r="BE13" s="16">
        <v>0</v>
      </c>
      <c r="BF13" s="16"/>
      <c r="BG13" s="16">
        <v>4.7733252713854001E-2</v>
      </c>
      <c r="BH13" s="16">
        <v>6.1132602283046102E-2</v>
      </c>
      <c r="BI13" s="16">
        <v>0.106747739725415</v>
      </c>
      <c r="BJ13" s="16">
        <v>4.6034617849218203E-2</v>
      </c>
      <c r="BK13" s="16">
        <v>2.4621945551162899E-2</v>
      </c>
      <c r="BL13" s="16">
        <v>0</v>
      </c>
      <c r="BM13" s="16"/>
      <c r="BN13" s="16">
        <v>3.1726458970855999E-2</v>
      </c>
      <c r="BO13" s="16">
        <v>5.7564400464952301E-2</v>
      </c>
      <c r="BP13" s="16">
        <v>3.6310147165316602E-2</v>
      </c>
      <c r="BQ13" s="16">
        <v>6.7809219242831897E-2</v>
      </c>
      <c r="BR13" s="16">
        <v>4.4523549526151403E-2</v>
      </c>
      <c r="BS13" s="16">
        <v>1.6609539072914702E-2</v>
      </c>
      <c r="BT13" s="16"/>
      <c r="BU13" s="16">
        <v>5.0914010607183903E-2</v>
      </c>
      <c r="BV13" s="16">
        <v>4.8736666429139201E-2</v>
      </c>
      <c r="BW13" s="16"/>
      <c r="BX13" s="16">
        <v>5.4661968366350899E-2</v>
      </c>
      <c r="BY13" s="16">
        <v>4.7114195113174398E-2</v>
      </c>
      <c r="BZ13" s="16"/>
      <c r="CA13" s="16">
        <v>6.6214069080867799E-2</v>
      </c>
      <c r="CB13" s="16">
        <v>3.4501372402102097E-2</v>
      </c>
    </row>
    <row r="14" spans="2:80" x14ac:dyDescent="0.35">
      <c r="B14" s="17" t="s">
        <v>177</v>
      </c>
      <c r="C14" s="16">
        <v>0.15655746367336401</v>
      </c>
      <c r="D14" s="16">
        <v>0.117870232814671</v>
      </c>
      <c r="E14" s="16">
        <v>0.19417945422788099</v>
      </c>
      <c r="F14" s="16"/>
      <c r="G14" s="16">
        <v>0.19654378170252901</v>
      </c>
      <c r="H14" s="16">
        <v>0.113783303420675</v>
      </c>
      <c r="I14" s="16">
        <v>0.16903623055901301</v>
      </c>
      <c r="J14" s="16"/>
      <c r="K14" s="16">
        <v>0.15391599908148301</v>
      </c>
      <c r="L14" s="16">
        <v>0.16855489908915899</v>
      </c>
      <c r="M14" s="16">
        <v>0.13996194184539301</v>
      </c>
      <c r="N14" s="16">
        <v>0.15305341345892201</v>
      </c>
      <c r="O14" s="16"/>
      <c r="P14" s="16">
        <v>0.12508021990722601</v>
      </c>
      <c r="Q14" s="16">
        <v>0.20658395848039501</v>
      </c>
      <c r="R14" s="16">
        <v>0.17943042175101601</v>
      </c>
      <c r="S14" s="16">
        <v>0.185089984196396</v>
      </c>
      <c r="T14" s="16">
        <v>0.18109153430183</v>
      </c>
      <c r="U14" s="16">
        <v>0.11449774876284501</v>
      </c>
      <c r="V14" s="16">
        <v>0.175070882773807</v>
      </c>
      <c r="W14" s="16">
        <v>0.14316722641923599</v>
      </c>
      <c r="X14" s="16">
        <v>0.1407470498466</v>
      </c>
      <c r="Y14" s="16">
        <v>0.12940498592593799</v>
      </c>
      <c r="Z14" s="16">
        <v>0.17533540522423999</v>
      </c>
      <c r="AA14" s="16">
        <v>8.6867264971584895E-2</v>
      </c>
      <c r="AB14" s="16"/>
      <c r="AC14" s="16">
        <v>0.18060259174914101</v>
      </c>
      <c r="AD14" s="16">
        <v>0.196036290179321</v>
      </c>
      <c r="AE14" s="16">
        <v>8.2362221121215606E-2</v>
      </c>
      <c r="AF14" s="16">
        <v>0.118072688052254</v>
      </c>
      <c r="AG14" s="16"/>
      <c r="AH14" s="16">
        <v>0.16842761285239999</v>
      </c>
      <c r="AI14" s="16">
        <v>0.13806478601428401</v>
      </c>
      <c r="AJ14" s="16">
        <v>9.6230280853916994E-2</v>
      </c>
      <c r="AK14" s="16">
        <v>0.12500213334246199</v>
      </c>
      <c r="AL14" s="16"/>
      <c r="AM14" s="16">
        <v>0.13667165831959099</v>
      </c>
      <c r="AN14" s="16">
        <v>0.16150037925854299</v>
      </c>
      <c r="AO14" s="16">
        <v>0.28896185197949298</v>
      </c>
      <c r="AP14" s="16"/>
      <c r="AQ14" s="16">
        <v>0.15532560477869201</v>
      </c>
      <c r="AR14" s="16">
        <v>0.13630595013013</v>
      </c>
      <c r="AS14" s="16">
        <v>0.115195434740863</v>
      </c>
      <c r="AT14" s="16">
        <v>0.14343527847204501</v>
      </c>
      <c r="AU14" s="16">
        <v>0.28387603651941501</v>
      </c>
      <c r="AV14" s="16"/>
      <c r="AW14" s="16">
        <v>0.18149348885448699</v>
      </c>
      <c r="AX14" s="16">
        <v>0.20409425045833299</v>
      </c>
      <c r="AY14" s="16">
        <v>0.20409425045833299</v>
      </c>
      <c r="AZ14" s="16">
        <v>0.135603044542567</v>
      </c>
      <c r="BA14" s="16">
        <v>0.129982455819982</v>
      </c>
      <c r="BB14" s="16">
        <v>0.156935285821727</v>
      </c>
      <c r="BC14" s="16">
        <v>0.17191352447958899</v>
      </c>
      <c r="BD14" s="16">
        <v>0.17009987203854299</v>
      </c>
      <c r="BE14" s="16">
        <v>0.25569265454894302</v>
      </c>
      <c r="BF14" s="16"/>
      <c r="BG14" s="16">
        <v>0.15545597206938899</v>
      </c>
      <c r="BH14" s="16">
        <v>0.11349448238620399</v>
      </c>
      <c r="BI14" s="16">
        <v>0.18151392407709299</v>
      </c>
      <c r="BJ14" s="16">
        <v>0.18696663402342201</v>
      </c>
      <c r="BK14" s="16">
        <v>0.2157705105785</v>
      </c>
      <c r="BL14" s="16">
        <v>0.101245265339829</v>
      </c>
      <c r="BM14" s="16"/>
      <c r="BN14" s="16">
        <v>0.15083545192107201</v>
      </c>
      <c r="BO14" s="16">
        <v>0.127481875168166</v>
      </c>
      <c r="BP14" s="16">
        <v>0.19717484472816599</v>
      </c>
      <c r="BQ14" s="16">
        <v>0.177610429532083</v>
      </c>
      <c r="BR14" s="16">
        <v>0.18358991723446899</v>
      </c>
      <c r="BS14" s="16">
        <v>0.13399225051095401</v>
      </c>
      <c r="BT14" s="16"/>
      <c r="BU14" s="16">
        <v>0.16218834478836699</v>
      </c>
      <c r="BV14" s="16">
        <v>0.143801276284893</v>
      </c>
      <c r="BW14" s="16"/>
      <c r="BX14" s="16">
        <v>0.16708944375742801</v>
      </c>
      <c r="BY14" s="16">
        <v>0.14908321776080599</v>
      </c>
      <c r="BZ14" s="16"/>
      <c r="CA14" s="16">
        <v>0.18818073504798499</v>
      </c>
      <c r="CB14" s="16">
        <v>0.12626207467041001</v>
      </c>
    </row>
    <row r="15" spans="2:80" x14ac:dyDescent="0.35">
      <c r="B15" s="17" t="s">
        <v>338</v>
      </c>
      <c r="C15" s="19">
        <v>0.41654033724321698</v>
      </c>
      <c r="D15" s="19">
        <v>0.45123209219288601</v>
      </c>
      <c r="E15" s="19">
        <v>0.382803808469594</v>
      </c>
      <c r="F15" s="19"/>
      <c r="G15" s="19">
        <v>0.46547999093428999</v>
      </c>
      <c r="H15" s="19">
        <v>0.51276567880486101</v>
      </c>
      <c r="I15" s="19">
        <v>0.332279868881864</v>
      </c>
      <c r="J15" s="19"/>
      <c r="K15" s="19">
        <v>0.45612066777736499</v>
      </c>
      <c r="L15" s="19">
        <v>0.40164667515729602</v>
      </c>
      <c r="M15" s="19">
        <v>0.39583607531162901</v>
      </c>
      <c r="N15" s="19">
        <v>0.38565143704371702</v>
      </c>
      <c r="O15" s="19"/>
      <c r="P15" s="19">
        <v>0.45652088154764198</v>
      </c>
      <c r="Q15" s="19">
        <v>0.45498095796714899</v>
      </c>
      <c r="R15" s="19">
        <v>0.484747510338288</v>
      </c>
      <c r="S15" s="19">
        <v>0.372571926030344</v>
      </c>
      <c r="T15" s="19">
        <v>0.42848307003619601</v>
      </c>
      <c r="U15" s="19">
        <v>0.36815471864000499</v>
      </c>
      <c r="V15" s="19">
        <v>0.39309030194794597</v>
      </c>
      <c r="W15" s="19">
        <v>0.41260030416371002</v>
      </c>
      <c r="X15" s="19">
        <v>0.39882143815099302</v>
      </c>
      <c r="Y15" s="19">
        <v>0.43875578534753601</v>
      </c>
      <c r="Z15" s="19">
        <v>0.39161778999771901</v>
      </c>
      <c r="AA15" s="19">
        <v>0.23869320857468401</v>
      </c>
      <c r="AB15" s="19"/>
      <c r="AC15" s="19">
        <v>0.36964615437539999</v>
      </c>
      <c r="AD15" s="19">
        <v>0.37607666369366</v>
      </c>
      <c r="AE15" s="19">
        <v>0.47582766673350602</v>
      </c>
      <c r="AF15" s="19">
        <v>0.52290037723879301</v>
      </c>
      <c r="AG15" s="19"/>
      <c r="AH15" s="19">
        <v>0.38238080182758499</v>
      </c>
      <c r="AI15" s="19">
        <v>0.42629444785570297</v>
      </c>
      <c r="AJ15" s="19">
        <v>0.56061054437217905</v>
      </c>
      <c r="AK15" s="19">
        <v>0.54139540489875304</v>
      </c>
      <c r="AL15" s="19"/>
      <c r="AM15" s="19">
        <v>0.39599066582611397</v>
      </c>
      <c r="AN15" s="19">
        <v>0.45525702694984799</v>
      </c>
      <c r="AO15" s="19">
        <v>0.37329917377600302</v>
      </c>
      <c r="AP15" s="19"/>
      <c r="AQ15" s="19">
        <v>0.383419736391795</v>
      </c>
      <c r="AR15" s="19">
        <v>0.45379167707200602</v>
      </c>
      <c r="AS15" s="19">
        <v>0.60409058040264296</v>
      </c>
      <c r="AT15" s="19">
        <v>0.35950157685995199</v>
      </c>
      <c r="AU15" s="19">
        <v>0.33794880011452999</v>
      </c>
      <c r="AV15" s="19"/>
      <c r="AW15" s="19">
        <v>0.31122541088878802</v>
      </c>
      <c r="AX15" s="19">
        <v>0.33274583310911299</v>
      </c>
      <c r="AY15" s="19">
        <v>0.33274583310911299</v>
      </c>
      <c r="AZ15" s="19">
        <v>0.51594888248635096</v>
      </c>
      <c r="BA15" s="19">
        <v>0.44161727555027702</v>
      </c>
      <c r="BB15" s="19">
        <v>0.37521716257952997</v>
      </c>
      <c r="BC15" s="19">
        <v>0.329696500317812</v>
      </c>
      <c r="BD15" s="19">
        <v>0.38605837496557299</v>
      </c>
      <c r="BE15" s="19">
        <v>0.65237031476380403</v>
      </c>
      <c r="BF15" s="19"/>
      <c r="BG15" s="19">
        <v>0.38443360668818999</v>
      </c>
      <c r="BH15" s="19">
        <v>0.54543018662074205</v>
      </c>
      <c r="BI15" s="19">
        <v>0.42129442214954999</v>
      </c>
      <c r="BJ15" s="19">
        <v>0.35548969668485603</v>
      </c>
      <c r="BK15" s="19">
        <v>0.42019171919245302</v>
      </c>
      <c r="BL15" s="19">
        <v>0.79056789209976297</v>
      </c>
      <c r="BM15" s="19"/>
      <c r="BN15" s="19">
        <v>0.44444757026179099</v>
      </c>
      <c r="BO15" s="19">
        <v>0.44147278634505399</v>
      </c>
      <c r="BP15" s="19">
        <v>0.36226120195553801</v>
      </c>
      <c r="BQ15" s="19">
        <v>0.373764786734545</v>
      </c>
      <c r="BR15" s="19">
        <v>0.410856368890541</v>
      </c>
      <c r="BS15" s="19">
        <v>0.44885202884707098</v>
      </c>
      <c r="BT15" s="19"/>
      <c r="BU15" s="19">
        <v>0.40747183885971699</v>
      </c>
      <c r="BV15" s="19">
        <v>0.43708409626589401</v>
      </c>
      <c r="BW15" s="19"/>
      <c r="BX15" s="19">
        <v>0.36969649290334</v>
      </c>
      <c r="BY15" s="19">
        <v>0.44978407766915901</v>
      </c>
      <c r="BZ15" s="19"/>
      <c r="CA15" s="19">
        <v>0.37739283612791902</v>
      </c>
      <c r="CB15" s="19">
        <v>0.45537385733087199</v>
      </c>
    </row>
    <row r="16" spans="2:80" x14ac:dyDescent="0.35">
      <c r="B16" s="17" t="s">
        <v>339</v>
      </c>
      <c r="C16" s="19">
        <v>0.16701264961964499</v>
      </c>
      <c r="D16" s="19">
        <v>0.19997056012600101</v>
      </c>
      <c r="E16" s="19">
        <v>0.13496222444717201</v>
      </c>
      <c r="F16" s="19"/>
      <c r="G16" s="19">
        <v>0.129300156002087</v>
      </c>
      <c r="H16" s="19">
        <v>9.2389450235087794E-2</v>
      </c>
      <c r="I16" s="19">
        <v>0.23225976841569099</v>
      </c>
      <c r="J16" s="19"/>
      <c r="K16" s="19">
        <v>0.16636795555404399</v>
      </c>
      <c r="L16" s="19">
        <v>0.15874371909023399</v>
      </c>
      <c r="M16" s="19">
        <v>0.178601494315969</v>
      </c>
      <c r="N16" s="19">
        <v>0.16854144928800199</v>
      </c>
      <c r="O16" s="19"/>
      <c r="P16" s="19">
        <v>0.12971062964910399</v>
      </c>
      <c r="Q16" s="19">
        <v>0.119114138071042</v>
      </c>
      <c r="R16" s="19">
        <v>0.170818772366128</v>
      </c>
      <c r="S16" s="19">
        <v>0.218046771339026</v>
      </c>
      <c r="T16" s="19">
        <v>0.155408711870892</v>
      </c>
      <c r="U16" s="19">
        <v>0.19222050012053099</v>
      </c>
      <c r="V16" s="19">
        <v>0.16601009714524001</v>
      </c>
      <c r="W16" s="19">
        <v>0.168651311032878</v>
      </c>
      <c r="X16" s="19">
        <v>0.21932420777161499</v>
      </c>
      <c r="Y16" s="19">
        <v>0.17518232905504499</v>
      </c>
      <c r="Z16" s="19">
        <v>0.13759526463545599</v>
      </c>
      <c r="AA16" s="19">
        <v>0.16829353232392899</v>
      </c>
      <c r="AB16" s="19"/>
      <c r="AC16" s="19">
        <v>0.176957684035524</v>
      </c>
      <c r="AD16" s="19">
        <v>0.190031697342471</v>
      </c>
      <c r="AE16" s="19">
        <v>0.16129558143310499</v>
      </c>
      <c r="AF16" s="19">
        <v>0.14412367851993099</v>
      </c>
      <c r="AG16" s="19"/>
      <c r="AH16" s="19">
        <v>0.16034559011894001</v>
      </c>
      <c r="AI16" s="19">
        <v>0.190150689848609</v>
      </c>
      <c r="AJ16" s="19">
        <v>0.152335279320128</v>
      </c>
      <c r="AK16" s="19">
        <v>0.20476745956273401</v>
      </c>
      <c r="AL16" s="19"/>
      <c r="AM16" s="19">
        <v>0.18747734658053</v>
      </c>
      <c r="AN16" s="19">
        <v>0.16033215478087101</v>
      </c>
      <c r="AO16" s="19">
        <v>6.2846154679976104E-2</v>
      </c>
      <c r="AP16" s="19"/>
      <c r="AQ16" s="19">
        <v>0.19755493407692501</v>
      </c>
      <c r="AR16" s="19">
        <v>0.12524395258828899</v>
      </c>
      <c r="AS16" s="19">
        <v>0.114817113768969</v>
      </c>
      <c r="AT16" s="19">
        <v>0.222417389449275</v>
      </c>
      <c r="AU16" s="19">
        <v>9.8287285915026695E-2</v>
      </c>
      <c r="AV16" s="19"/>
      <c r="AW16" s="19">
        <v>0.23407403845207</v>
      </c>
      <c r="AX16" s="19">
        <v>0.23085263492713801</v>
      </c>
      <c r="AY16" s="19">
        <v>0.23085263492713801</v>
      </c>
      <c r="AZ16" s="19">
        <v>0.115813425686437</v>
      </c>
      <c r="BA16" s="19">
        <v>0.19826500089840399</v>
      </c>
      <c r="BB16" s="19">
        <v>0.10208625783011301</v>
      </c>
      <c r="BC16" s="19">
        <v>4.5485539490861003E-2</v>
      </c>
      <c r="BD16" s="19">
        <v>0.17557407351627899</v>
      </c>
      <c r="BE16" s="19">
        <v>0</v>
      </c>
      <c r="BF16" s="19"/>
      <c r="BG16" s="19">
        <v>0.19189355737712899</v>
      </c>
      <c r="BH16" s="19">
        <v>0.10872568762385799</v>
      </c>
      <c r="BI16" s="19">
        <v>0.18490344015812299</v>
      </c>
      <c r="BJ16" s="19">
        <v>0.12834387606581099</v>
      </c>
      <c r="BK16" s="19">
        <v>0.118102932656102</v>
      </c>
      <c r="BL16" s="19">
        <v>0.108186842560408</v>
      </c>
      <c r="BM16" s="19"/>
      <c r="BN16" s="19">
        <v>0.11795559028450001</v>
      </c>
      <c r="BO16" s="19">
        <v>0.15971356299770101</v>
      </c>
      <c r="BP16" s="19">
        <v>0.207147733321423</v>
      </c>
      <c r="BQ16" s="19">
        <v>0.17381037232400301</v>
      </c>
      <c r="BR16" s="19">
        <v>0.211063119938349</v>
      </c>
      <c r="BS16" s="19">
        <v>0.13335629492331799</v>
      </c>
      <c r="BT16" s="19"/>
      <c r="BU16" s="19">
        <v>0.177805190996256</v>
      </c>
      <c r="BV16" s="19">
        <v>0.14256324687323399</v>
      </c>
      <c r="BW16" s="19"/>
      <c r="BX16" s="19">
        <v>0.20163806843410101</v>
      </c>
      <c r="BY16" s="19">
        <v>0.14243997734160499</v>
      </c>
      <c r="BZ16" s="19"/>
      <c r="CA16" s="19">
        <v>0.181199078438291</v>
      </c>
      <c r="CB16" s="19">
        <v>0.153466346992193</v>
      </c>
    </row>
    <row r="17" spans="2:80" x14ac:dyDescent="0.35">
      <c r="B17" s="17" t="s">
        <v>110</v>
      </c>
      <c r="C17" s="20">
        <v>0.249527687623572</v>
      </c>
      <c r="D17" s="20">
        <v>0.25126153206688501</v>
      </c>
      <c r="E17" s="20">
        <v>0.24784158402242201</v>
      </c>
      <c r="F17" s="20"/>
      <c r="G17" s="20">
        <v>0.33617983493220299</v>
      </c>
      <c r="H17" s="20">
        <v>0.42037622856977402</v>
      </c>
      <c r="I17" s="20">
        <v>0.100020100466173</v>
      </c>
      <c r="J17" s="20"/>
      <c r="K17" s="20">
        <v>0.28975271222332</v>
      </c>
      <c r="L17" s="20">
        <v>0.242902956067062</v>
      </c>
      <c r="M17" s="20">
        <v>0.21723458099566001</v>
      </c>
      <c r="N17" s="20">
        <v>0.21710998775571499</v>
      </c>
      <c r="O17" s="20"/>
      <c r="P17" s="20">
        <v>0.32681025189853802</v>
      </c>
      <c r="Q17" s="20">
        <v>0.33586681989610701</v>
      </c>
      <c r="R17" s="20">
        <v>0.31392873797215998</v>
      </c>
      <c r="S17" s="20">
        <v>0.154525154691318</v>
      </c>
      <c r="T17" s="20">
        <v>0.27307435816530401</v>
      </c>
      <c r="U17" s="20">
        <v>0.17593421851947399</v>
      </c>
      <c r="V17" s="20">
        <v>0.22708020480270699</v>
      </c>
      <c r="W17" s="20">
        <v>0.24394899313083199</v>
      </c>
      <c r="X17" s="20">
        <v>0.17949723037937801</v>
      </c>
      <c r="Y17" s="20">
        <v>0.26357345629249102</v>
      </c>
      <c r="Z17" s="20">
        <v>0.254022525362263</v>
      </c>
      <c r="AA17" s="20">
        <v>7.03996762507548E-2</v>
      </c>
      <c r="AB17" s="20"/>
      <c r="AC17" s="20">
        <v>0.19268847033987499</v>
      </c>
      <c r="AD17" s="20">
        <v>0.186044966351189</v>
      </c>
      <c r="AE17" s="20">
        <v>0.314532085300401</v>
      </c>
      <c r="AF17" s="20">
        <v>0.37877669871886099</v>
      </c>
      <c r="AG17" s="20"/>
      <c r="AH17" s="20">
        <v>0.22203521170864499</v>
      </c>
      <c r="AI17" s="20">
        <v>0.236143758007095</v>
      </c>
      <c r="AJ17" s="20">
        <v>0.40827526505205097</v>
      </c>
      <c r="AK17" s="20">
        <v>0.33662794533601897</v>
      </c>
      <c r="AL17" s="20"/>
      <c r="AM17" s="20">
        <v>0.208513319245584</v>
      </c>
      <c r="AN17" s="20">
        <v>0.294924872168976</v>
      </c>
      <c r="AO17" s="20">
        <v>0.31045301909602702</v>
      </c>
      <c r="AP17" s="20"/>
      <c r="AQ17" s="20">
        <v>0.18586480231486999</v>
      </c>
      <c r="AR17" s="20">
        <v>0.328547724483717</v>
      </c>
      <c r="AS17" s="20">
        <v>0.48927346663367499</v>
      </c>
      <c r="AT17" s="20">
        <v>0.13708418741067699</v>
      </c>
      <c r="AU17" s="20">
        <v>0.23966151419950399</v>
      </c>
      <c r="AV17" s="20"/>
      <c r="AW17" s="20">
        <v>7.7151372436718199E-2</v>
      </c>
      <c r="AX17" s="20">
        <v>0.10189319818197499</v>
      </c>
      <c r="AY17" s="20">
        <v>0.10189319818197499</v>
      </c>
      <c r="AZ17" s="20">
        <v>0.40013545679991402</v>
      </c>
      <c r="BA17" s="20">
        <v>0.24335227465187201</v>
      </c>
      <c r="BB17" s="20">
        <v>0.27313090474941698</v>
      </c>
      <c r="BC17" s="20">
        <v>0.28421096082695102</v>
      </c>
      <c r="BD17" s="20">
        <v>0.210484301449294</v>
      </c>
      <c r="BE17" s="20">
        <v>0.65237031476380403</v>
      </c>
      <c r="BF17" s="20"/>
      <c r="BG17" s="20">
        <v>0.192540049311061</v>
      </c>
      <c r="BH17" s="20">
        <v>0.43670449899688402</v>
      </c>
      <c r="BI17" s="20">
        <v>0.236390981991427</v>
      </c>
      <c r="BJ17" s="20">
        <v>0.22714582061904501</v>
      </c>
      <c r="BK17" s="20">
        <v>0.30208878653635102</v>
      </c>
      <c r="BL17" s="20">
        <v>0.68238104953935497</v>
      </c>
      <c r="BM17" s="20"/>
      <c r="BN17" s="20">
        <v>0.32649197997729101</v>
      </c>
      <c r="BO17" s="20">
        <v>0.28175922334735298</v>
      </c>
      <c r="BP17" s="20">
        <v>0.15511346863411499</v>
      </c>
      <c r="BQ17" s="20">
        <v>0.19995441441054099</v>
      </c>
      <c r="BR17" s="20">
        <v>0.199793248952192</v>
      </c>
      <c r="BS17" s="20">
        <v>0.31549573392375302</v>
      </c>
      <c r="BT17" s="20"/>
      <c r="BU17" s="20">
        <v>0.229666647863462</v>
      </c>
      <c r="BV17" s="20">
        <v>0.29452084939265899</v>
      </c>
      <c r="BW17" s="20"/>
      <c r="BX17" s="20">
        <v>0.16805842446923799</v>
      </c>
      <c r="BY17" s="20">
        <v>0.30734410032755399</v>
      </c>
      <c r="BZ17" s="20"/>
      <c r="CA17" s="20">
        <v>0.19619375768962799</v>
      </c>
      <c r="CB17" s="20">
        <v>0.30190751033868002</v>
      </c>
    </row>
    <row r="18" spans="2:80" x14ac:dyDescent="0.35">
      <c r="B18" s="15"/>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CB22"/>
  <sheetViews>
    <sheetView showGridLines="0" topLeftCell="A12" workbookViewId="0">
      <pane xSplit="2" topLeftCell="BN1" activePane="topRight" state="frozen"/>
      <selection pane="topRight" activeCell="B22" sqref="B2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27" width="10.7265625" customWidth="1"/>
    <col min="28" max="28" width="2.1796875" customWidth="1"/>
    <col min="29" max="32" width="10.7265625" customWidth="1"/>
    <col min="33" max="33" width="2.1796875" customWidth="1"/>
    <col min="34" max="37" width="10.7265625" customWidth="1"/>
    <col min="38" max="38" width="2.1796875" customWidth="1"/>
    <col min="39" max="41" width="10.7265625" customWidth="1"/>
    <col min="42" max="42" width="2.1796875" customWidth="1"/>
    <col min="43" max="47" width="10.7265625" customWidth="1"/>
    <col min="48" max="48" width="2.1796875" customWidth="1"/>
    <col min="49" max="57" width="10.7265625" customWidth="1"/>
    <col min="58" max="58" width="2.1796875" customWidth="1"/>
    <col min="59" max="64" width="10.7265625" customWidth="1"/>
    <col min="65" max="65" width="2.1796875" customWidth="1"/>
    <col min="66" max="71" width="10.7265625" customWidth="1"/>
    <col min="72" max="72" width="2.1796875" customWidth="1"/>
    <col min="73" max="74" width="10.7265625" customWidth="1"/>
    <col min="75" max="75" width="2.1796875" customWidth="1"/>
    <col min="76" max="77" width="10.7265625" customWidth="1"/>
    <col min="78" max="78" width="2.1796875" customWidth="1"/>
    <col min="79" max="80" width="10.7265625" customWidth="1"/>
    <col min="81" max="81" width="2.1796875" customWidth="1"/>
  </cols>
  <sheetData>
    <row r="2" spans="2:80" ht="40" customHeight="1" x14ac:dyDescent="0.35">
      <c r="D2" s="30" t="s">
        <v>496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row>
    <row r="5" spans="2:80" ht="30" customHeight="1" x14ac:dyDescent="0.35">
      <c r="B5" s="14"/>
      <c r="C5" s="14"/>
      <c r="D5" s="29" t="s">
        <v>81</v>
      </c>
      <c r="E5" s="29"/>
      <c r="F5" s="14"/>
      <c r="G5" s="29" t="s">
        <v>497</v>
      </c>
      <c r="H5" s="29"/>
      <c r="I5" s="29"/>
      <c r="J5" s="14"/>
      <c r="K5" s="29" t="s">
        <v>82</v>
      </c>
      <c r="L5" s="29"/>
      <c r="M5" s="29"/>
      <c r="N5" s="29"/>
      <c r="O5" s="14"/>
      <c r="P5" s="29" t="s">
        <v>83</v>
      </c>
      <c r="Q5" s="29"/>
      <c r="R5" s="29"/>
      <c r="S5" s="29"/>
      <c r="T5" s="29"/>
      <c r="U5" s="29"/>
      <c r="V5" s="29"/>
      <c r="W5" s="29"/>
      <c r="X5" s="29"/>
      <c r="Y5" s="29"/>
      <c r="Z5" s="29"/>
      <c r="AA5" s="29"/>
      <c r="AB5" s="14"/>
      <c r="AC5" s="29" t="s">
        <v>84</v>
      </c>
      <c r="AD5" s="29"/>
      <c r="AE5" s="29"/>
      <c r="AF5" s="29"/>
      <c r="AG5" s="14"/>
      <c r="AH5" s="29" t="s">
        <v>85</v>
      </c>
      <c r="AI5" s="29"/>
      <c r="AJ5" s="29"/>
      <c r="AK5" s="29"/>
      <c r="AL5" s="14"/>
      <c r="AM5" s="29" t="s">
        <v>86</v>
      </c>
      <c r="AN5" s="29"/>
      <c r="AO5" s="29"/>
      <c r="AP5" s="14"/>
      <c r="AQ5" s="29" t="s">
        <v>87</v>
      </c>
      <c r="AR5" s="29"/>
      <c r="AS5" s="29"/>
      <c r="AT5" s="29"/>
      <c r="AU5" s="29"/>
      <c r="AV5" s="14"/>
      <c r="AW5" s="29" t="s">
        <v>88</v>
      </c>
      <c r="AX5" s="29"/>
      <c r="AY5" s="29"/>
      <c r="AZ5" s="29"/>
      <c r="BA5" s="29"/>
      <c r="BB5" s="29"/>
      <c r="BC5" s="29"/>
      <c r="BD5" s="29"/>
      <c r="BE5" s="29"/>
      <c r="BF5" s="14"/>
      <c r="BG5" s="29" t="s">
        <v>89</v>
      </c>
      <c r="BH5" s="29"/>
      <c r="BI5" s="29"/>
      <c r="BJ5" s="29"/>
      <c r="BK5" s="29"/>
      <c r="BL5" s="29"/>
      <c r="BM5" s="14"/>
      <c r="BN5" s="29" t="s">
        <v>90</v>
      </c>
      <c r="BO5" s="29"/>
      <c r="BP5" s="29"/>
      <c r="BQ5" s="29"/>
      <c r="BR5" s="29"/>
      <c r="BS5" s="29"/>
      <c r="BT5" s="14"/>
      <c r="BU5" s="29" t="s">
        <v>507</v>
      </c>
      <c r="BV5" s="29"/>
      <c r="BW5" s="14"/>
      <c r="BX5" s="29" t="s">
        <v>91</v>
      </c>
      <c r="BY5" s="29"/>
      <c r="BZ5" s="14"/>
      <c r="CA5" s="29" t="s">
        <v>92</v>
      </c>
      <c r="CB5" s="29"/>
    </row>
    <row r="6" spans="2:80" ht="87" x14ac:dyDescent="0.3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U6" s="12" t="s">
        <v>33</v>
      </c>
      <c r="V6" s="12" t="s">
        <v>34</v>
      </c>
      <c r="W6" s="12" t="s">
        <v>35</v>
      </c>
      <c r="X6" s="12" t="s">
        <v>36</v>
      </c>
      <c r="Y6" s="12" t="s">
        <v>37</v>
      </c>
      <c r="Z6" s="12" t="s">
        <v>38</v>
      </c>
      <c r="AA6" s="12" t="s">
        <v>39</v>
      </c>
      <c r="AC6" s="12" t="s">
        <v>40</v>
      </c>
      <c r="AD6" s="12" t="s">
        <v>41</v>
      </c>
      <c r="AE6" s="12" t="s">
        <v>42</v>
      </c>
      <c r="AF6" s="12" t="s">
        <v>43</v>
      </c>
      <c r="AH6" s="12" t="s">
        <v>44</v>
      </c>
      <c r="AI6" s="12" t="s">
        <v>45</v>
      </c>
      <c r="AJ6" s="12" t="s">
        <v>46</v>
      </c>
      <c r="AK6" s="12" t="s">
        <v>47</v>
      </c>
      <c r="AM6" s="12" t="s">
        <v>48</v>
      </c>
      <c r="AN6" s="12" t="s">
        <v>49</v>
      </c>
      <c r="AO6" s="12" t="s">
        <v>50</v>
      </c>
      <c r="AQ6" s="12" t="s">
        <v>51</v>
      </c>
      <c r="AR6" s="12" t="s">
        <v>52</v>
      </c>
      <c r="AS6" s="12" t="s">
        <v>53</v>
      </c>
      <c r="AT6" s="12" t="s">
        <v>54</v>
      </c>
      <c r="AU6" s="12" t="s">
        <v>50</v>
      </c>
      <c r="AW6" s="12" t="s">
        <v>55</v>
      </c>
      <c r="AX6" s="12" t="s">
        <v>56</v>
      </c>
      <c r="AY6" s="12" t="s">
        <v>56</v>
      </c>
      <c r="AZ6" s="12" t="s">
        <v>57</v>
      </c>
      <c r="BA6" s="12" t="s">
        <v>58</v>
      </c>
      <c r="BB6" s="12" t="s">
        <v>59</v>
      </c>
      <c r="BC6" s="12" t="s">
        <v>60</v>
      </c>
      <c r="BD6" s="12" t="s">
        <v>61</v>
      </c>
      <c r="BE6" s="12" t="s">
        <v>62</v>
      </c>
      <c r="BG6" s="12" t="s">
        <v>63</v>
      </c>
      <c r="BH6" s="12" t="s">
        <v>64</v>
      </c>
      <c r="BI6" s="12" t="s">
        <v>65</v>
      </c>
      <c r="BJ6" s="12" t="s">
        <v>66</v>
      </c>
      <c r="BK6" s="12" t="s">
        <v>67</v>
      </c>
      <c r="BL6" s="12" t="s">
        <v>68</v>
      </c>
      <c r="BN6" s="12" t="s">
        <v>69</v>
      </c>
      <c r="BO6" s="12" t="s">
        <v>70</v>
      </c>
      <c r="BP6" s="12" t="s">
        <v>71</v>
      </c>
      <c r="BQ6" s="12" t="s">
        <v>72</v>
      </c>
      <c r="BR6" s="12" t="s">
        <v>73</v>
      </c>
      <c r="BS6" s="12" t="s">
        <v>74</v>
      </c>
      <c r="BU6" s="12" t="s">
        <v>75</v>
      </c>
      <c r="BV6" s="12" t="s">
        <v>76</v>
      </c>
      <c r="BX6" s="12" t="s">
        <v>77</v>
      </c>
      <c r="BY6" s="12" t="s">
        <v>78</v>
      </c>
      <c r="CA6" s="12" t="s">
        <v>79</v>
      </c>
      <c r="CB6" s="12" t="s">
        <v>80</v>
      </c>
    </row>
    <row r="7" spans="2:80" ht="30" customHeight="1" x14ac:dyDescent="0.35">
      <c r="B7" s="10" t="s">
        <v>19</v>
      </c>
      <c r="C7" s="10">
        <v>1006</v>
      </c>
      <c r="D7" s="10">
        <v>503</v>
      </c>
      <c r="E7" s="10">
        <v>503</v>
      </c>
      <c r="F7" s="10"/>
      <c r="G7" s="10">
        <v>204</v>
      </c>
      <c r="H7" s="10">
        <v>342</v>
      </c>
      <c r="I7" s="10">
        <v>460</v>
      </c>
      <c r="J7" s="10"/>
      <c r="K7" s="10">
        <v>361</v>
      </c>
      <c r="L7" s="10">
        <v>289</v>
      </c>
      <c r="M7" s="10">
        <v>139</v>
      </c>
      <c r="N7" s="10">
        <v>214</v>
      </c>
      <c r="O7" s="10"/>
      <c r="P7" s="10">
        <v>108</v>
      </c>
      <c r="Q7" s="10">
        <v>142</v>
      </c>
      <c r="R7" s="10">
        <v>84</v>
      </c>
      <c r="S7" s="10">
        <v>98</v>
      </c>
      <c r="T7" s="10">
        <v>72</v>
      </c>
      <c r="U7" s="10">
        <v>80</v>
      </c>
      <c r="V7" s="10">
        <v>84</v>
      </c>
      <c r="W7" s="10">
        <v>48</v>
      </c>
      <c r="X7" s="10">
        <v>121</v>
      </c>
      <c r="Y7" s="10">
        <v>94</v>
      </c>
      <c r="Z7" s="10">
        <v>51</v>
      </c>
      <c r="AA7" s="10">
        <v>24</v>
      </c>
      <c r="AB7" s="10"/>
      <c r="AC7" s="10">
        <v>228</v>
      </c>
      <c r="AD7" s="10">
        <v>377</v>
      </c>
      <c r="AE7" s="10">
        <v>156</v>
      </c>
      <c r="AF7" s="10">
        <v>162</v>
      </c>
      <c r="AG7" s="10"/>
      <c r="AH7" s="10">
        <v>582</v>
      </c>
      <c r="AI7" s="10">
        <v>257</v>
      </c>
      <c r="AJ7" s="10">
        <v>115</v>
      </c>
      <c r="AK7" s="10">
        <v>23</v>
      </c>
      <c r="AL7" s="10"/>
      <c r="AM7" s="10">
        <v>519</v>
      </c>
      <c r="AN7" s="10">
        <v>413</v>
      </c>
      <c r="AO7" s="10">
        <v>67</v>
      </c>
      <c r="AP7" s="10"/>
      <c r="AQ7" s="10">
        <v>496</v>
      </c>
      <c r="AR7" s="10">
        <v>221</v>
      </c>
      <c r="AS7" s="10">
        <v>86</v>
      </c>
      <c r="AT7" s="10">
        <v>21</v>
      </c>
      <c r="AU7" s="10">
        <v>83</v>
      </c>
      <c r="AV7" s="10"/>
      <c r="AW7" s="10">
        <v>70</v>
      </c>
      <c r="AX7" s="10">
        <v>255</v>
      </c>
      <c r="AY7" s="10">
        <v>255</v>
      </c>
      <c r="AZ7" s="10">
        <v>250</v>
      </c>
      <c r="BA7" s="10">
        <v>139</v>
      </c>
      <c r="BB7" s="10">
        <v>19</v>
      </c>
      <c r="BC7" s="10">
        <v>18</v>
      </c>
      <c r="BD7" s="10">
        <v>33</v>
      </c>
      <c r="BE7" s="10">
        <v>11</v>
      </c>
      <c r="BF7" s="10"/>
      <c r="BG7" s="10">
        <v>640</v>
      </c>
      <c r="BH7" s="10">
        <v>159</v>
      </c>
      <c r="BI7" s="10">
        <v>49</v>
      </c>
      <c r="BJ7" s="10">
        <v>69</v>
      </c>
      <c r="BK7" s="10">
        <v>75</v>
      </c>
      <c r="BL7" s="10">
        <v>10</v>
      </c>
      <c r="BM7" s="10"/>
      <c r="BN7" s="10">
        <v>122</v>
      </c>
      <c r="BO7" s="10">
        <v>360</v>
      </c>
      <c r="BP7" s="10">
        <v>88</v>
      </c>
      <c r="BQ7" s="10">
        <v>225</v>
      </c>
      <c r="BR7" s="10">
        <v>152</v>
      </c>
      <c r="BS7" s="10">
        <v>57</v>
      </c>
      <c r="BT7" s="10"/>
      <c r="BU7" s="10">
        <v>695</v>
      </c>
      <c r="BV7" s="10">
        <v>311</v>
      </c>
      <c r="BW7" s="10"/>
      <c r="BX7" s="10">
        <v>409</v>
      </c>
      <c r="BY7" s="10">
        <v>597</v>
      </c>
      <c r="BZ7" s="10"/>
      <c r="CA7" s="10">
        <v>484</v>
      </c>
      <c r="CB7" s="10">
        <v>509</v>
      </c>
    </row>
    <row r="8" spans="2:80" ht="30" customHeight="1" x14ac:dyDescent="0.35">
      <c r="B8" s="11" t="s">
        <v>20</v>
      </c>
      <c r="C8" s="11">
        <v>1006</v>
      </c>
      <c r="D8" s="11">
        <v>496</v>
      </c>
      <c r="E8" s="11">
        <v>510</v>
      </c>
      <c r="F8" s="11"/>
      <c r="G8" s="11">
        <v>196</v>
      </c>
      <c r="H8" s="11">
        <v>325</v>
      </c>
      <c r="I8" s="11">
        <v>485</v>
      </c>
      <c r="J8" s="11"/>
      <c r="K8" s="11">
        <v>360</v>
      </c>
      <c r="L8" s="11">
        <v>289</v>
      </c>
      <c r="M8" s="11">
        <v>137</v>
      </c>
      <c r="N8" s="11">
        <v>217</v>
      </c>
      <c r="O8" s="11"/>
      <c r="P8" s="11">
        <v>141</v>
      </c>
      <c r="Q8" s="11">
        <v>131</v>
      </c>
      <c r="R8" s="11">
        <v>80</v>
      </c>
      <c r="S8" s="11">
        <v>91</v>
      </c>
      <c r="T8" s="11">
        <v>70</v>
      </c>
      <c r="U8" s="11">
        <v>91</v>
      </c>
      <c r="V8" s="11">
        <v>80</v>
      </c>
      <c r="W8" s="11">
        <v>40</v>
      </c>
      <c r="X8" s="11">
        <v>111</v>
      </c>
      <c r="Y8" s="11">
        <v>91</v>
      </c>
      <c r="Z8" s="11">
        <v>50</v>
      </c>
      <c r="AA8" s="11">
        <v>30</v>
      </c>
      <c r="AB8" s="11"/>
      <c r="AC8" s="11">
        <v>229</v>
      </c>
      <c r="AD8" s="11">
        <v>376</v>
      </c>
      <c r="AE8" s="11">
        <v>154</v>
      </c>
      <c r="AF8" s="11">
        <v>163</v>
      </c>
      <c r="AG8" s="11"/>
      <c r="AH8" s="11">
        <v>585</v>
      </c>
      <c r="AI8" s="11">
        <v>255</v>
      </c>
      <c r="AJ8" s="11">
        <v>115</v>
      </c>
      <c r="AK8" s="11">
        <v>22</v>
      </c>
      <c r="AL8" s="11"/>
      <c r="AM8" s="11">
        <v>526</v>
      </c>
      <c r="AN8" s="11">
        <v>408</v>
      </c>
      <c r="AO8" s="11">
        <v>66</v>
      </c>
      <c r="AP8" s="11"/>
      <c r="AQ8" s="11">
        <v>500</v>
      </c>
      <c r="AR8" s="11">
        <v>216</v>
      </c>
      <c r="AS8" s="11">
        <v>86</v>
      </c>
      <c r="AT8" s="11">
        <v>21</v>
      </c>
      <c r="AU8" s="11">
        <v>83</v>
      </c>
      <c r="AV8" s="11"/>
      <c r="AW8" s="11">
        <v>75</v>
      </c>
      <c r="AX8" s="11">
        <v>266</v>
      </c>
      <c r="AY8" s="11">
        <v>266</v>
      </c>
      <c r="AZ8" s="11">
        <v>244</v>
      </c>
      <c r="BA8" s="11">
        <v>134</v>
      </c>
      <c r="BB8" s="11">
        <v>18</v>
      </c>
      <c r="BC8" s="11">
        <v>18</v>
      </c>
      <c r="BD8" s="11">
        <v>33</v>
      </c>
      <c r="BE8" s="11">
        <v>10</v>
      </c>
      <c r="BF8" s="11"/>
      <c r="BG8" s="11">
        <v>640</v>
      </c>
      <c r="BH8" s="11">
        <v>157</v>
      </c>
      <c r="BI8" s="11">
        <v>50</v>
      </c>
      <c r="BJ8" s="11">
        <v>70</v>
      </c>
      <c r="BK8" s="11">
        <v>74</v>
      </c>
      <c r="BL8" s="11">
        <v>10</v>
      </c>
      <c r="BM8" s="11"/>
      <c r="BN8" s="11">
        <v>133</v>
      </c>
      <c r="BO8" s="11">
        <v>365</v>
      </c>
      <c r="BP8" s="11">
        <v>86</v>
      </c>
      <c r="BQ8" s="11">
        <v>217</v>
      </c>
      <c r="BR8" s="11">
        <v>147</v>
      </c>
      <c r="BS8" s="11">
        <v>56</v>
      </c>
      <c r="BT8" s="11"/>
      <c r="BU8" s="11">
        <v>698</v>
      </c>
      <c r="BV8" s="11">
        <v>308</v>
      </c>
      <c r="BW8" s="11"/>
      <c r="BX8" s="11">
        <v>418</v>
      </c>
      <c r="BY8" s="11">
        <v>588</v>
      </c>
      <c r="BZ8" s="11"/>
      <c r="CA8" s="11">
        <v>486</v>
      </c>
      <c r="CB8" s="11">
        <v>508</v>
      </c>
    </row>
    <row r="9" spans="2:80" x14ac:dyDescent="0.35">
      <c r="B9" s="17" t="s">
        <v>333</v>
      </c>
      <c r="C9" s="16">
        <v>3.0879813322572201E-2</v>
      </c>
      <c r="D9" s="16">
        <v>3.9645550023938103E-2</v>
      </c>
      <c r="E9" s="16">
        <v>2.23554383269381E-2</v>
      </c>
      <c r="F9" s="16"/>
      <c r="G9" s="16">
        <v>2.4059081470360798E-2</v>
      </c>
      <c r="H9" s="16">
        <v>4.3102274152330498E-2</v>
      </c>
      <c r="I9" s="16">
        <v>2.5451121266530801E-2</v>
      </c>
      <c r="J9" s="16"/>
      <c r="K9" s="16">
        <v>3.4446535918501102E-2</v>
      </c>
      <c r="L9" s="16">
        <v>2.6513264356818E-2</v>
      </c>
      <c r="M9" s="16">
        <v>1.3227749792053401E-2</v>
      </c>
      <c r="N9" s="16">
        <v>4.2366701938939398E-2</v>
      </c>
      <c r="O9" s="16"/>
      <c r="P9" s="16">
        <v>2.7487175080280101E-2</v>
      </c>
      <c r="Q9" s="16">
        <v>2.1366925452354201E-2</v>
      </c>
      <c r="R9" s="16">
        <v>4.69488918989985E-2</v>
      </c>
      <c r="S9" s="16">
        <v>3.1492731897847501E-2</v>
      </c>
      <c r="T9" s="16">
        <v>1.33415185777501E-2</v>
      </c>
      <c r="U9" s="16">
        <v>3.4973872505089203E-2</v>
      </c>
      <c r="V9" s="16">
        <v>1.1511785101766399E-2</v>
      </c>
      <c r="W9" s="16">
        <v>2.3415929849132499E-2</v>
      </c>
      <c r="X9" s="16">
        <v>2.42729845225182E-2</v>
      </c>
      <c r="Y9" s="16">
        <v>4.2537581593794498E-2</v>
      </c>
      <c r="Z9" s="16">
        <v>8.0885935247244606E-2</v>
      </c>
      <c r="AA9" s="16">
        <v>3.9522005829564603E-2</v>
      </c>
      <c r="AB9" s="16"/>
      <c r="AC9" s="16">
        <v>4.3625776111996598E-2</v>
      </c>
      <c r="AD9" s="16">
        <v>1.7519458753526802E-2</v>
      </c>
      <c r="AE9" s="16">
        <v>3.16377136254394E-2</v>
      </c>
      <c r="AF9" s="16">
        <v>5.2512932174848898E-2</v>
      </c>
      <c r="AG9" s="16"/>
      <c r="AH9" s="16">
        <v>3.4279668387970703E-2</v>
      </c>
      <c r="AI9" s="16">
        <v>1.9965638565532101E-2</v>
      </c>
      <c r="AJ9" s="16">
        <v>4.4038863884872499E-2</v>
      </c>
      <c r="AK9" s="16">
        <v>3.91402683446571E-2</v>
      </c>
      <c r="AL9" s="16"/>
      <c r="AM9" s="16">
        <v>4.0581867757928297E-2</v>
      </c>
      <c r="AN9" s="16">
        <v>1.44732344008423E-2</v>
      </c>
      <c r="AO9" s="16">
        <v>5.8408108239748201E-2</v>
      </c>
      <c r="AP9" s="16"/>
      <c r="AQ9" s="16">
        <v>3.9279439914084398E-2</v>
      </c>
      <c r="AR9" s="16">
        <v>2.9519410803714698E-2</v>
      </c>
      <c r="AS9" s="16">
        <v>0</v>
      </c>
      <c r="AT9" s="16">
        <v>0</v>
      </c>
      <c r="AU9" s="16">
        <v>3.4768465494231703E-2</v>
      </c>
      <c r="AV9" s="16"/>
      <c r="AW9" s="16">
        <v>1.41913575161263E-2</v>
      </c>
      <c r="AX9" s="16">
        <v>1.83995682248074E-2</v>
      </c>
      <c r="AY9" s="16">
        <v>1.83995682248074E-2</v>
      </c>
      <c r="AZ9" s="16">
        <v>5.8772676699655697E-2</v>
      </c>
      <c r="BA9" s="16">
        <v>2.08178220649845E-2</v>
      </c>
      <c r="BB9" s="16">
        <v>0</v>
      </c>
      <c r="BC9" s="16">
        <v>0</v>
      </c>
      <c r="BD9" s="16">
        <v>3.9014135798286699E-2</v>
      </c>
      <c r="BE9" s="16">
        <v>9.2852428496337694E-2</v>
      </c>
      <c r="BF9" s="16"/>
      <c r="BG9" s="16">
        <v>2.5540792325552699E-2</v>
      </c>
      <c r="BH9" s="16">
        <v>2.9982804781120202E-2</v>
      </c>
      <c r="BI9" s="16">
        <v>2.5716248946668602E-2</v>
      </c>
      <c r="BJ9" s="16">
        <v>2.8453695989034598E-2</v>
      </c>
      <c r="BK9" s="16">
        <v>7.8027804886612998E-2</v>
      </c>
      <c r="BL9" s="16">
        <v>9.4196340811923504E-2</v>
      </c>
      <c r="BM9" s="16"/>
      <c r="BN9" s="16">
        <v>3.2629352075025202E-2</v>
      </c>
      <c r="BO9" s="16">
        <v>3.3878556625670603E-2</v>
      </c>
      <c r="BP9" s="16">
        <v>2.15962521267286E-2</v>
      </c>
      <c r="BQ9" s="16">
        <v>3.0204004006661199E-2</v>
      </c>
      <c r="BR9" s="16">
        <v>2.6852392806361602E-2</v>
      </c>
      <c r="BS9" s="16">
        <v>3.55477901283014E-2</v>
      </c>
      <c r="BT9" s="16"/>
      <c r="BU9" s="16">
        <v>3.1678107075087399E-2</v>
      </c>
      <c r="BV9" s="16">
        <v>2.90713601710758E-2</v>
      </c>
      <c r="BW9" s="16"/>
      <c r="BX9" s="16">
        <v>3.3570870451717999E-2</v>
      </c>
      <c r="BY9" s="16">
        <v>2.8970046822119899E-2</v>
      </c>
      <c r="BZ9" s="16"/>
      <c r="CA9" s="16">
        <v>3.2796163902497399E-2</v>
      </c>
      <c r="CB9" s="16">
        <v>2.98101430521562E-2</v>
      </c>
    </row>
    <row r="10" spans="2:80" x14ac:dyDescent="0.35">
      <c r="B10" s="17" t="s">
        <v>334</v>
      </c>
      <c r="C10" s="16">
        <v>0.121475172588716</v>
      </c>
      <c r="D10" s="16">
        <v>0.16536681789037599</v>
      </c>
      <c r="E10" s="16">
        <v>7.8792069448233207E-2</v>
      </c>
      <c r="F10" s="16"/>
      <c r="G10" s="16">
        <v>8.2910796599027795E-2</v>
      </c>
      <c r="H10" s="16">
        <v>6.9798424883448104E-2</v>
      </c>
      <c r="I10" s="16">
        <v>0.171694840423295</v>
      </c>
      <c r="J10" s="16"/>
      <c r="K10" s="16">
        <v>0.17557783812284999</v>
      </c>
      <c r="L10" s="16">
        <v>0.112252643360518</v>
      </c>
      <c r="M10" s="16">
        <v>9.30365308033229E-2</v>
      </c>
      <c r="N10" s="16">
        <v>5.9576351458417498E-2</v>
      </c>
      <c r="O10" s="16"/>
      <c r="P10" s="16">
        <v>0.17294758367443</v>
      </c>
      <c r="Q10" s="16">
        <v>0.17596838640781901</v>
      </c>
      <c r="R10" s="16">
        <v>0.120535771587766</v>
      </c>
      <c r="S10" s="16">
        <v>0.122078491924679</v>
      </c>
      <c r="T10" s="16">
        <v>5.6683402640799699E-2</v>
      </c>
      <c r="U10" s="16">
        <v>0.17245101359873199</v>
      </c>
      <c r="V10" s="16">
        <v>2.4180572204566601E-2</v>
      </c>
      <c r="W10" s="16">
        <v>8.3726880904266901E-2</v>
      </c>
      <c r="X10" s="16">
        <v>0.11764846701093699</v>
      </c>
      <c r="Y10" s="16">
        <v>9.7049309450789101E-2</v>
      </c>
      <c r="Z10" s="16">
        <v>0.118377641152786</v>
      </c>
      <c r="AA10" s="16">
        <v>4.21096566053673E-2</v>
      </c>
      <c r="AB10" s="16"/>
      <c r="AC10" s="16">
        <v>7.5729598058745906E-2</v>
      </c>
      <c r="AD10" s="16">
        <v>0.106235185528917</v>
      </c>
      <c r="AE10" s="16">
        <v>0.156117983468265</v>
      </c>
      <c r="AF10" s="16">
        <v>0.172760607872082</v>
      </c>
      <c r="AG10" s="16"/>
      <c r="AH10" s="16">
        <v>0.100173291017927</v>
      </c>
      <c r="AI10" s="16">
        <v>0.161734018665672</v>
      </c>
      <c r="AJ10" s="16">
        <v>0.14616140057907401</v>
      </c>
      <c r="AK10" s="16">
        <v>0.209225886517279</v>
      </c>
      <c r="AL10" s="16"/>
      <c r="AM10" s="16">
        <v>0.10059200304337799</v>
      </c>
      <c r="AN10" s="16">
        <v>0.14947955179061301</v>
      </c>
      <c r="AO10" s="16">
        <v>0.115435613975869</v>
      </c>
      <c r="AP10" s="16"/>
      <c r="AQ10" s="16">
        <v>0.15919675811331499</v>
      </c>
      <c r="AR10" s="16">
        <v>6.3007023232979506E-2</v>
      </c>
      <c r="AS10" s="16">
        <v>0.128660866797181</v>
      </c>
      <c r="AT10" s="16">
        <v>4.6022030822572703E-2</v>
      </c>
      <c r="AU10" s="16">
        <v>9.9226890676471904E-2</v>
      </c>
      <c r="AV10" s="16"/>
      <c r="AW10" s="16">
        <v>7.6965074276006698E-2</v>
      </c>
      <c r="AX10" s="16">
        <v>0.16944928583699401</v>
      </c>
      <c r="AY10" s="16">
        <v>0.16944928583699401</v>
      </c>
      <c r="AZ10" s="16">
        <v>9.2908525075937803E-2</v>
      </c>
      <c r="BA10" s="16">
        <v>8.4597672123339407E-2</v>
      </c>
      <c r="BB10" s="16">
        <v>4.8514402375789002E-2</v>
      </c>
      <c r="BC10" s="16">
        <v>6.8893382572009096E-2</v>
      </c>
      <c r="BD10" s="16">
        <v>2.8520025224921201E-2</v>
      </c>
      <c r="BE10" s="16">
        <v>0</v>
      </c>
      <c r="BF10" s="16"/>
      <c r="BG10" s="16">
        <v>0.143101684046261</v>
      </c>
      <c r="BH10" s="16">
        <v>6.0010606306840297E-2</v>
      </c>
      <c r="BI10" s="16">
        <v>1.78464451877893E-2</v>
      </c>
      <c r="BJ10" s="16">
        <v>0.15082722745300001</v>
      </c>
      <c r="BK10" s="16">
        <v>0.113452796715583</v>
      </c>
      <c r="BL10" s="16">
        <v>0</v>
      </c>
      <c r="BM10" s="16"/>
      <c r="BN10" s="16">
        <v>0.14259660800315299</v>
      </c>
      <c r="BO10" s="16">
        <v>0.122470075015003</v>
      </c>
      <c r="BP10" s="16">
        <v>0.12851096570534601</v>
      </c>
      <c r="BQ10" s="16">
        <v>9.6082381149648899E-2</v>
      </c>
      <c r="BR10" s="16">
        <v>0.12959501556518399</v>
      </c>
      <c r="BS10" s="16">
        <v>0.13500068987637301</v>
      </c>
      <c r="BT10" s="16"/>
      <c r="BU10" s="16">
        <v>0.10830647100625</v>
      </c>
      <c r="BV10" s="16">
        <v>0.15130752415465701</v>
      </c>
      <c r="BW10" s="16"/>
      <c r="BX10" s="16">
        <v>0.12472204588468901</v>
      </c>
      <c r="BY10" s="16">
        <v>0.11917095920554199</v>
      </c>
      <c r="BZ10" s="16"/>
      <c r="CA10" s="16">
        <v>0.106641985217117</v>
      </c>
      <c r="CB10" s="16">
        <v>0.13868422765751701</v>
      </c>
    </row>
    <row r="11" spans="2:80" x14ac:dyDescent="0.35">
      <c r="B11" s="17" t="s">
        <v>335</v>
      </c>
      <c r="C11" s="16">
        <v>0.18484042546212001</v>
      </c>
      <c r="D11" s="16">
        <v>0.18924477585093599</v>
      </c>
      <c r="E11" s="16">
        <v>0.18055734742709501</v>
      </c>
      <c r="F11" s="16"/>
      <c r="G11" s="16">
        <v>0.17171988449954501</v>
      </c>
      <c r="H11" s="16">
        <v>0.177764900035637</v>
      </c>
      <c r="I11" s="16">
        <v>0.194888189757049</v>
      </c>
      <c r="J11" s="16"/>
      <c r="K11" s="16">
        <v>0.20078590705840499</v>
      </c>
      <c r="L11" s="16">
        <v>0.17222730939647701</v>
      </c>
      <c r="M11" s="16">
        <v>0.21648341088777301</v>
      </c>
      <c r="N11" s="16">
        <v>0.15322889427422301</v>
      </c>
      <c r="O11" s="16"/>
      <c r="P11" s="16">
        <v>0.25019472862861503</v>
      </c>
      <c r="Q11" s="16">
        <v>0.202276568341094</v>
      </c>
      <c r="R11" s="16">
        <v>0.127985996737704</v>
      </c>
      <c r="S11" s="16">
        <v>7.2675735875862096E-2</v>
      </c>
      <c r="T11" s="16">
        <v>0.196218095333659</v>
      </c>
      <c r="U11" s="16">
        <v>0.17429463592299199</v>
      </c>
      <c r="V11" s="16">
        <v>0.21778514746455399</v>
      </c>
      <c r="W11" s="16">
        <v>0.18910901570194899</v>
      </c>
      <c r="X11" s="16">
        <v>0.22555401646204601</v>
      </c>
      <c r="Y11" s="16">
        <v>0.14323102582160199</v>
      </c>
      <c r="Z11" s="16">
        <v>0.219393668872749</v>
      </c>
      <c r="AA11" s="16">
        <v>0.12325903886655</v>
      </c>
      <c r="AB11" s="16"/>
      <c r="AC11" s="16">
        <v>0.129264415399726</v>
      </c>
      <c r="AD11" s="16">
        <v>0.204007228292754</v>
      </c>
      <c r="AE11" s="16">
        <v>0.20543431923007999</v>
      </c>
      <c r="AF11" s="16">
        <v>0.21472887943799099</v>
      </c>
      <c r="AG11" s="16"/>
      <c r="AH11" s="16">
        <v>0.177782434446495</v>
      </c>
      <c r="AI11" s="16">
        <v>0.18815693853444701</v>
      </c>
      <c r="AJ11" s="16">
        <v>0.21286735368031301</v>
      </c>
      <c r="AK11" s="16">
        <v>0.25195566844436101</v>
      </c>
      <c r="AL11" s="16"/>
      <c r="AM11" s="16">
        <v>0.19254663881605699</v>
      </c>
      <c r="AN11" s="16">
        <v>0.17487624621631501</v>
      </c>
      <c r="AO11" s="16">
        <v>0.156826322311934</v>
      </c>
      <c r="AP11" s="16"/>
      <c r="AQ11" s="16">
        <v>0.20905482678944201</v>
      </c>
      <c r="AR11" s="16">
        <v>0.155076027658372</v>
      </c>
      <c r="AS11" s="16">
        <v>0.17938966226105199</v>
      </c>
      <c r="AT11" s="16">
        <v>0.20563030670919299</v>
      </c>
      <c r="AU11" s="16">
        <v>0.15116630114939</v>
      </c>
      <c r="AV11" s="16"/>
      <c r="AW11" s="16">
        <v>0.15937323005285201</v>
      </c>
      <c r="AX11" s="16">
        <v>0.213624280233805</v>
      </c>
      <c r="AY11" s="16">
        <v>0.213624280233805</v>
      </c>
      <c r="AZ11" s="16">
        <v>0.20967501334828501</v>
      </c>
      <c r="BA11" s="16">
        <v>0.17516597146855001</v>
      </c>
      <c r="BB11" s="16">
        <v>0.25297213595242302</v>
      </c>
      <c r="BC11" s="16">
        <v>0.21712044221535701</v>
      </c>
      <c r="BD11" s="16">
        <v>9.7516748185078606E-2</v>
      </c>
      <c r="BE11" s="16">
        <v>8.8183350191927898E-2</v>
      </c>
      <c r="BF11" s="16"/>
      <c r="BG11" s="16">
        <v>0.19974455626151599</v>
      </c>
      <c r="BH11" s="16">
        <v>0.16681234297328101</v>
      </c>
      <c r="BI11" s="16">
        <v>0.25799244743320199</v>
      </c>
      <c r="BJ11" s="16">
        <v>0.12494011313528899</v>
      </c>
      <c r="BK11" s="16">
        <v>0.137895689247366</v>
      </c>
      <c r="BL11" s="16">
        <v>0</v>
      </c>
      <c r="BM11" s="16"/>
      <c r="BN11" s="16">
        <v>0.233069129058391</v>
      </c>
      <c r="BO11" s="16">
        <v>0.157410160395489</v>
      </c>
      <c r="BP11" s="16">
        <v>0.19493740001442</v>
      </c>
      <c r="BQ11" s="16">
        <v>0.21236182489234101</v>
      </c>
      <c r="BR11" s="16">
        <v>0.166474693622116</v>
      </c>
      <c r="BS11" s="16">
        <v>0.16477786936664099</v>
      </c>
      <c r="BT11" s="16"/>
      <c r="BU11" s="16">
        <v>0.18991731939352799</v>
      </c>
      <c r="BV11" s="16">
        <v>0.17333923958769901</v>
      </c>
      <c r="BW11" s="16"/>
      <c r="BX11" s="16">
        <v>0.210095313723281</v>
      </c>
      <c r="BY11" s="16">
        <v>0.1669177514871</v>
      </c>
      <c r="BZ11" s="16"/>
      <c r="CA11" s="16">
        <v>0.174581785871844</v>
      </c>
      <c r="CB11" s="16">
        <v>0.18978356057683499</v>
      </c>
    </row>
    <row r="12" spans="2:80" x14ac:dyDescent="0.35">
      <c r="B12" s="17" t="s">
        <v>336</v>
      </c>
      <c r="C12" s="16">
        <v>0.24612832766874501</v>
      </c>
      <c r="D12" s="16">
        <v>0.22514521809072699</v>
      </c>
      <c r="E12" s="16">
        <v>0.26653367415715101</v>
      </c>
      <c r="F12" s="16"/>
      <c r="G12" s="16">
        <v>0.17641016067239201</v>
      </c>
      <c r="H12" s="16">
        <v>0.25801871240601698</v>
      </c>
      <c r="I12" s="16">
        <v>0.26636667747717802</v>
      </c>
      <c r="J12" s="16"/>
      <c r="K12" s="16">
        <v>0.22808892986582199</v>
      </c>
      <c r="L12" s="16">
        <v>0.26588735269699698</v>
      </c>
      <c r="M12" s="16">
        <v>0.23027288877201299</v>
      </c>
      <c r="N12" s="16">
        <v>0.263262085173328</v>
      </c>
      <c r="O12" s="16"/>
      <c r="P12" s="16">
        <v>0.173647252094662</v>
      </c>
      <c r="Q12" s="16">
        <v>0.16995021203768901</v>
      </c>
      <c r="R12" s="16">
        <v>0.28699868348018998</v>
      </c>
      <c r="S12" s="16">
        <v>0.35213715822091701</v>
      </c>
      <c r="T12" s="16">
        <v>0.24877279749144801</v>
      </c>
      <c r="U12" s="16">
        <v>0.25635509880214702</v>
      </c>
      <c r="V12" s="16">
        <v>0.27573805584002398</v>
      </c>
      <c r="W12" s="16">
        <v>0.33247565682139302</v>
      </c>
      <c r="X12" s="16">
        <v>0.22585973677931401</v>
      </c>
      <c r="Y12" s="16">
        <v>0.25765669832676502</v>
      </c>
      <c r="Z12" s="16">
        <v>0.24806262953091399</v>
      </c>
      <c r="AA12" s="16">
        <v>0.29434561704886902</v>
      </c>
      <c r="AB12" s="16"/>
      <c r="AC12" s="16">
        <v>0.28730695633542302</v>
      </c>
      <c r="AD12" s="16">
        <v>0.25964342202158902</v>
      </c>
      <c r="AE12" s="16">
        <v>0.25104510505038602</v>
      </c>
      <c r="AF12" s="16">
        <v>0.17438413092684399</v>
      </c>
      <c r="AG12" s="16"/>
      <c r="AH12" s="16">
        <v>0.24243854410638799</v>
      </c>
      <c r="AI12" s="16">
        <v>0.26035442921359497</v>
      </c>
      <c r="AJ12" s="16">
        <v>0.26003327559348499</v>
      </c>
      <c r="AK12" s="16">
        <v>0.13213612748804399</v>
      </c>
      <c r="AL12" s="16"/>
      <c r="AM12" s="16">
        <v>0.238261938705295</v>
      </c>
      <c r="AN12" s="16">
        <v>0.26245888695661201</v>
      </c>
      <c r="AO12" s="16">
        <v>0.21513694241063899</v>
      </c>
      <c r="AP12" s="16"/>
      <c r="AQ12" s="16">
        <v>0.23657145886665401</v>
      </c>
      <c r="AR12" s="16">
        <v>0.24844900953902799</v>
      </c>
      <c r="AS12" s="16">
        <v>0.26735469673782802</v>
      </c>
      <c r="AT12" s="16">
        <v>0.36552294170823202</v>
      </c>
      <c r="AU12" s="16">
        <v>0.23711010752692899</v>
      </c>
      <c r="AV12" s="16"/>
      <c r="AW12" s="16">
        <v>0.27260303587456902</v>
      </c>
      <c r="AX12" s="16">
        <v>0.29910267130114698</v>
      </c>
      <c r="AY12" s="16">
        <v>0.29910267130114698</v>
      </c>
      <c r="AZ12" s="16">
        <v>0.18959623574609</v>
      </c>
      <c r="BA12" s="16">
        <v>0.26078729430596698</v>
      </c>
      <c r="BB12" s="16">
        <v>0.220188675220307</v>
      </c>
      <c r="BC12" s="16">
        <v>0.16567142286005199</v>
      </c>
      <c r="BD12" s="16">
        <v>0.26057661676223398</v>
      </c>
      <c r="BE12" s="16">
        <v>0.17726273793743699</v>
      </c>
      <c r="BF12" s="16"/>
      <c r="BG12" s="16">
        <v>0.242024354724379</v>
      </c>
      <c r="BH12" s="16">
        <v>0.25123795315144898</v>
      </c>
      <c r="BI12" s="16">
        <v>0.26832234081088402</v>
      </c>
      <c r="BJ12" s="16">
        <v>0.16658042211218799</v>
      </c>
      <c r="BK12" s="16">
        <v>0.336167378440273</v>
      </c>
      <c r="BL12" s="16">
        <v>0.318860614004774</v>
      </c>
      <c r="BM12" s="16"/>
      <c r="BN12" s="16">
        <v>0.15658701814641701</v>
      </c>
      <c r="BO12" s="16">
        <v>0.25323175533842401</v>
      </c>
      <c r="BP12" s="16">
        <v>0.27218993134678299</v>
      </c>
      <c r="BQ12" s="16">
        <v>0.23226316698593499</v>
      </c>
      <c r="BR12" s="16">
        <v>0.28921920182871902</v>
      </c>
      <c r="BS12" s="16">
        <v>0.32134747546944198</v>
      </c>
      <c r="BT12" s="16"/>
      <c r="BU12" s="16">
        <v>0.25055633786197101</v>
      </c>
      <c r="BV12" s="16">
        <v>0.23609712178298201</v>
      </c>
      <c r="BW12" s="16"/>
      <c r="BX12" s="16">
        <v>0.25302425147090901</v>
      </c>
      <c r="BY12" s="16">
        <v>0.241234487205675</v>
      </c>
      <c r="BZ12" s="16"/>
      <c r="CA12" s="16">
        <v>0.24699069414851499</v>
      </c>
      <c r="CB12" s="16">
        <v>0.24569603717060101</v>
      </c>
    </row>
    <row r="13" spans="2:80" x14ac:dyDescent="0.35">
      <c r="B13" s="17" t="s">
        <v>337</v>
      </c>
      <c r="C13" s="16">
        <v>0.38367362506664698</v>
      </c>
      <c r="D13" s="16">
        <v>0.35349325181289198</v>
      </c>
      <c r="E13" s="16">
        <v>0.41302299157033501</v>
      </c>
      <c r="F13" s="16"/>
      <c r="G13" s="16">
        <v>0.48881350672011098</v>
      </c>
      <c r="H13" s="16">
        <v>0.41886024937689897</v>
      </c>
      <c r="I13" s="16">
        <v>0.31756835611895901</v>
      </c>
      <c r="J13" s="16"/>
      <c r="K13" s="16">
        <v>0.32647180443036899</v>
      </c>
      <c r="L13" s="16">
        <v>0.38441618003801298</v>
      </c>
      <c r="M13" s="16">
        <v>0.433447855914808</v>
      </c>
      <c r="N13" s="16">
        <v>0.44610120854473401</v>
      </c>
      <c r="O13" s="16"/>
      <c r="P13" s="16">
        <v>0.32763563385461397</v>
      </c>
      <c r="Q13" s="16">
        <v>0.423568868114791</v>
      </c>
      <c r="R13" s="16">
        <v>0.37335640999053599</v>
      </c>
      <c r="S13" s="16">
        <v>0.37301165572873901</v>
      </c>
      <c r="T13" s="16">
        <v>0.45495539351610398</v>
      </c>
      <c r="U13" s="16">
        <v>0.33562949002800702</v>
      </c>
      <c r="V13" s="16">
        <v>0.43671185726902101</v>
      </c>
      <c r="W13" s="16">
        <v>0.331095553375092</v>
      </c>
      <c r="X13" s="16">
        <v>0.374750017799028</v>
      </c>
      <c r="Y13" s="16">
        <v>0.44933181730389898</v>
      </c>
      <c r="Z13" s="16">
        <v>0.29590684014125102</v>
      </c>
      <c r="AA13" s="16">
        <v>0.42085279204166898</v>
      </c>
      <c r="AB13" s="16"/>
      <c r="AC13" s="16">
        <v>0.42294791811022098</v>
      </c>
      <c r="AD13" s="16">
        <v>0.37931925113249598</v>
      </c>
      <c r="AE13" s="16">
        <v>0.34269929662029402</v>
      </c>
      <c r="AF13" s="16">
        <v>0.36112680674610698</v>
      </c>
      <c r="AG13" s="16"/>
      <c r="AH13" s="16">
        <v>0.420493346260847</v>
      </c>
      <c r="AI13" s="16">
        <v>0.32418020317773599</v>
      </c>
      <c r="AJ13" s="16">
        <v>0.32092607723227001</v>
      </c>
      <c r="AK13" s="16">
        <v>0.28855104891494499</v>
      </c>
      <c r="AL13" s="16"/>
      <c r="AM13" s="16">
        <v>0.39975973663845799</v>
      </c>
      <c r="AN13" s="16">
        <v>0.37450637403266901</v>
      </c>
      <c r="AO13" s="16">
        <v>0.32509238403162599</v>
      </c>
      <c r="AP13" s="16"/>
      <c r="AQ13" s="16">
        <v>0.32697375412273699</v>
      </c>
      <c r="AR13" s="16">
        <v>0.47700754718701999</v>
      </c>
      <c r="AS13" s="16">
        <v>0.402576383103319</v>
      </c>
      <c r="AT13" s="16">
        <v>0.38282472076000201</v>
      </c>
      <c r="AU13" s="16">
        <v>0.41383138492896798</v>
      </c>
      <c r="AV13" s="16"/>
      <c r="AW13" s="16">
        <v>0.44717057335427901</v>
      </c>
      <c r="AX13" s="16">
        <v>0.28151186438708797</v>
      </c>
      <c r="AY13" s="16">
        <v>0.28151186438708797</v>
      </c>
      <c r="AZ13" s="16">
        <v>0.41275416413698701</v>
      </c>
      <c r="BA13" s="16">
        <v>0.43233182631434303</v>
      </c>
      <c r="BB13" s="16">
        <v>0.307094428507314</v>
      </c>
      <c r="BC13" s="16">
        <v>0.42801388613721703</v>
      </c>
      <c r="BD13" s="16">
        <v>0.574372474029479</v>
      </c>
      <c r="BE13" s="16">
        <v>0.474192179017282</v>
      </c>
      <c r="BF13" s="16"/>
      <c r="BG13" s="16">
        <v>0.36352898675941098</v>
      </c>
      <c r="BH13" s="16">
        <v>0.44917086042382998</v>
      </c>
      <c r="BI13" s="16">
        <v>0.36992415444150101</v>
      </c>
      <c r="BJ13" s="16">
        <v>0.48267617653968498</v>
      </c>
      <c r="BK13" s="16">
        <v>0.28690252095647401</v>
      </c>
      <c r="BL13" s="16">
        <v>0.58694304518330298</v>
      </c>
      <c r="BM13" s="16"/>
      <c r="BN13" s="16">
        <v>0.37739203537270399</v>
      </c>
      <c r="BO13" s="16">
        <v>0.401619621807491</v>
      </c>
      <c r="BP13" s="16">
        <v>0.33880795705923999</v>
      </c>
      <c r="BQ13" s="16">
        <v>0.40318475948147903</v>
      </c>
      <c r="BR13" s="16">
        <v>0.36812354516968898</v>
      </c>
      <c r="BS13" s="16">
        <v>0.31200393439122398</v>
      </c>
      <c r="BT13" s="16"/>
      <c r="BU13" s="16">
        <v>0.38707894183302699</v>
      </c>
      <c r="BV13" s="16">
        <v>0.37595922692861899</v>
      </c>
      <c r="BW13" s="16"/>
      <c r="BX13" s="16">
        <v>0.34977718155432402</v>
      </c>
      <c r="BY13" s="16">
        <v>0.40772896436182599</v>
      </c>
      <c r="BZ13" s="16"/>
      <c r="CA13" s="16">
        <v>0.40429299831750898</v>
      </c>
      <c r="CB13" s="16">
        <v>0.36382737072865301</v>
      </c>
    </row>
    <row r="14" spans="2:80" x14ac:dyDescent="0.35">
      <c r="B14" s="17" t="s">
        <v>177</v>
      </c>
      <c r="C14" s="16">
        <v>3.3002635891199297E-2</v>
      </c>
      <c r="D14" s="16">
        <v>2.71043863311306E-2</v>
      </c>
      <c r="E14" s="16">
        <v>3.87384790702473E-2</v>
      </c>
      <c r="F14" s="16"/>
      <c r="G14" s="16">
        <v>5.6086570038562301E-2</v>
      </c>
      <c r="H14" s="16">
        <v>3.2455439145668598E-2</v>
      </c>
      <c r="I14" s="16">
        <v>2.4030814956987102E-2</v>
      </c>
      <c r="J14" s="16"/>
      <c r="K14" s="16">
        <v>3.46289846040529E-2</v>
      </c>
      <c r="L14" s="16">
        <v>3.8703250151176503E-2</v>
      </c>
      <c r="M14" s="16">
        <v>1.3531563830029399E-2</v>
      </c>
      <c r="N14" s="16">
        <v>3.5464758610357701E-2</v>
      </c>
      <c r="O14" s="16"/>
      <c r="P14" s="16">
        <v>4.8087626667398603E-2</v>
      </c>
      <c r="Q14" s="16">
        <v>6.8690396462529396E-3</v>
      </c>
      <c r="R14" s="16">
        <v>4.4174246304805397E-2</v>
      </c>
      <c r="S14" s="16">
        <v>4.8604226351955999E-2</v>
      </c>
      <c r="T14" s="16">
        <v>3.0028792440238702E-2</v>
      </c>
      <c r="U14" s="16">
        <v>2.6295889143033099E-2</v>
      </c>
      <c r="V14" s="16">
        <v>3.4072582120067897E-2</v>
      </c>
      <c r="W14" s="16">
        <v>4.0176963348166603E-2</v>
      </c>
      <c r="X14" s="16">
        <v>3.19147774261569E-2</v>
      </c>
      <c r="Y14" s="16">
        <v>1.01935675031503E-2</v>
      </c>
      <c r="Z14" s="16">
        <v>3.7373285055055001E-2</v>
      </c>
      <c r="AA14" s="16">
        <v>7.9910889607979804E-2</v>
      </c>
      <c r="AB14" s="16"/>
      <c r="AC14" s="16">
        <v>4.1125335983887297E-2</v>
      </c>
      <c r="AD14" s="16">
        <v>3.3275454270717299E-2</v>
      </c>
      <c r="AE14" s="16">
        <v>1.30655820055352E-2</v>
      </c>
      <c r="AF14" s="16">
        <v>2.4486642842127301E-2</v>
      </c>
      <c r="AG14" s="16"/>
      <c r="AH14" s="16">
        <v>2.4832715780372602E-2</v>
      </c>
      <c r="AI14" s="16">
        <v>4.5608771843017898E-2</v>
      </c>
      <c r="AJ14" s="16">
        <v>1.59730290299855E-2</v>
      </c>
      <c r="AK14" s="16">
        <v>7.8991000290713695E-2</v>
      </c>
      <c r="AL14" s="16"/>
      <c r="AM14" s="16">
        <v>2.8257815038883201E-2</v>
      </c>
      <c r="AN14" s="16">
        <v>2.4205706602948698E-2</v>
      </c>
      <c r="AO14" s="16">
        <v>0.12910062903018299</v>
      </c>
      <c r="AP14" s="16"/>
      <c r="AQ14" s="16">
        <v>2.8923762193767601E-2</v>
      </c>
      <c r="AR14" s="16">
        <v>2.6940981578885598E-2</v>
      </c>
      <c r="AS14" s="16">
        <v>2.20183911006199E-2</v>
      </c>
      <c r="AT14" s="16">
        <v>0</v>
      </c>
      <c r="AU14" s="16">
        <v>6.3896850224008095E-2</v>
      </c>
      <c r="AV14" s="16"/>
      <c r="AW14" s="16">
        <v>2.9696728926166299E-2</v>
      </c>
      <c r="AX14" s="16">
        <v>1.79123300161581E-2</v>
      </c>
      <c r="AY14" s="16">
        <v>1.79123300161581E-2</v>
      </c>
      <c r="AZ14" s="16">
        <v>3.62933849930452E-2</v>
      </c>
      <c r="BA14" s="16">
        <v>2.62994137228162E-2</v>
      </c>
      <c r="BB14" s="16">
        <v>0.17123035794416699</v>
      </c>
      <c r="BC14" s="16">
        <v>0.120300866215366</v>
      </c>
      <c r="BD14" s="16">
        <v>0</v>
      </c>
      <c r="BE14" s="16">
        <v>0.167509304357016</v>
      </c>
      <c r="BF14" s="16"/>
      <c r="BG14" s="16">
        <v>2.6059625882879599E-2</v>
      </c>
      <c r="BH14" s="16">
        <v>4.2785432363479398E-2</v>
      </c>
      <c r="BI14" s="16">
        <v>6.0198363179955E-2</v>
      </c>
      <c r="BJ14" s="16">
        <v>4.6522364770803598E-2</v>
      </c>
      <c r="BK14" s="16">
        <v>4.7553809753691299E-2</v>
      </c>
      <c r="BL14" s="16">
        <v>0</v>
      </c>
      <c r="BM14" s="16"/>
      <c r="BN14" s="16">
        <v>5.77258573443096E-2</v>
      </c>
      <c r="BO14" s="16">
        <v>3.1389830817923001E-2</v>
      </c>
      <c r="BP14" s="16">
        <v>4.39574937474825E-2</v>
      </c>
      <c r="BQ14" s="16">
        <v>2.5903863483934499E-2</v>
      </c>
      <c r="BR14" s="16">
        <v>1.9735151007930302E-2</v>
      </c>
      <c r="BS14" s="16">
        <v>3.1322240768018497E-2</v>
      </c>
      <c r="BT14" s="16"/>
      <c r="BU14" s="16">
        <v>3.24628228301376E-2</v>
      </c>
      <c r="BV14" s="16">
        <v>3.4225527374967403E-2</v>
      </c>
      <c r="BW14" s="16"/>
      <c r="BX14" s="16">
        <v>2.88103369150794E-2</v>
      </c>
      <c r="BY14" s="16">
        <v>3.59777909177358E-2</v>
      </c>
      <c r="BZ14" s="16"/>
      <c r="CA14" s="16">
        <v>3.4696372542517201E-2</v>
      </c>
      <c r="CB14" s="16">
        <v>3.21986608142373E-2</v>
      </c>
    </row>
    <row r="15" spans="2:80" x14ac:dyDescent="0.35">
      <c r="B15" s="17" t="s">
        <v>338</v>
      </c>
      <c r="C15" s="19">
        <v>0.15235498591128799</v>
      </c>
      <c r="D15" s="19">
        <v>0.20501236791431399</v>
      </c>
      <c r="E15" s="19">
        <v>0.10114750777517099</v>
      </c>
      <c r="F15" s="19"/>
      <c r="G15" s="19">
        <v>0.106969878069389</v>
      </c>
      <c r="H15" s="19">
        <v>0.112900699035779</v>
      </c>
      <c r="I15" s="19">
        <v>0.19714596168982601</v>
      </c>
      <c r="J15" s="19"/>
      <c r="K15" s="19">
        <v>0.21002437404135099</v>
      </c>
      <c r="L15" s="19">
        <v>0.13876590771733599</v>
      </c>
      <c r="M15" s="19">
        <v>0.106264280595376</v>
      </c>
      <c r="N15" s="19">
        <v>0.101943053397357</v>
      </c>
      <c r="O15" s="19"/>
      <c r="P15" s="19">
        <v>0.20043475875471101</v>
      </c>
      <c r="Q15" s="19">
        <v>0.197335311860173</v>
      </c>
      <c r="R15" s="19">
        <v>0.167484663486765</v>
      </c>
      <c r="S15" s="19">
        <v>0.153571223822526</v>
      </c>
      <c r="T15" s="19">
        <v>7.0024921218549793E-2</v>
      </c>
      <c r="U15" s="19">
        <v>0.20742488610382101</v>
      </c>
      <c r="V15" s="19">
        <v>3.5692357306333002E-2</v>
      </c>
      <c r="W15" s="19">
        <v>0.107142810753399</v>
      </c>
      <c r="X15" s="19">
        <v>0.14192145153345601</v>
      </c>
      <c r="Y15" s="19">
        <v>0.13958689104458399</v>
      </c>
      <c r="Z15" s="19">
        <v>0.19926357640003101</v>
      </c>
      <c r="AA15" s="19">
        <v>8.1631662434931904E-2</v>
      </c>
      <c r="AB15" s="19"/>
      <c r="AC15" s="19">
        <v>0.119355374170742</v>
      </c>
      <c r="AD15" s="19">
        <v>0.123754644282444</v>
      </c>
      <c r="AE15" s="19">
        <v>0.18775569709370499</v>
      </c>
      <c r="AF15" s="19">
        <v>0.22527354004693101</v>
      </c>
      <c r="AG15" s="19"/>
      <c r="AH15" s="19">
        <v>0.13445295940589799</v>
      </c>
      <c r="AI15" s="19">
        <v>0.18169965723120399</v>
      </c>
      <c r="AJ15" s="19">
        <v>0.190200264463947</v>
      </c>
      <c r="AK15" s="19">
        <v>0.248366154861936</v>
      </c>
      <c r="AL15" s="19"/>
      <c r="AM15" s="19">
        <v>0.141173870801306</v>
      </c>
      <c r="AN15" s="19">
        <v>0.16395278619145501</v>
      </c>
      <c r="AO15" s="19">
        <v>0.173843722215617</v>
      </c>
      <c r="AP15" s="19"/>
      <c r="AQ15" s="19">
        <v>0.19847619802739899</v>
      </c>
      <c r="AR15" s="19">
        <v>9.2526434036694194E-2</v>
      </c>
      <c r="AS15" s="19">
        <v>0.128660866797181</v>
      </c>
      <c r="AT15" s="19">
        <v>4.6022030822572703E-2</v>
      </c>
      <c r="AU15" s="19">
        <v>0.13399535617070399</v>
      </c>
      <c r="AV15" s="19"/>
      <c r="AW15" s="19">
        <v>9.1156431792133105E-2</v>
      </c>
      <c r="AX15" s="19">
        <v>0.18784885406180199</v>
      </c>
      <c r="AY15" s="19">
        <v>0.18784885406180199</v>
      </c>
      <c r="AZ15" s="19">
        <v>0.15168120177559299</v>
      </c>
      <c r="BA15" s="19">
        <v>0.10541549418832399</v>
      </c>
      <c r="BB15" s="19">
        <v>4.8514402375789002E-2</v>
      </c>
      <c r="BC15" s="19">
        <v>6.8893382572009096E-2</v>
      </c>
      <c r="BD15" s="19">
        <v>6.7534161023207903E-2</v>
      </c>
      <c r="BE15" s="19">
        <v>9.2852428496337694E-2</v>
      </c>
      <c r="BF15" s="19"/>
      <c r="BG15" s="19">
        <v>0.16864247637181401</v>
      </c>
      <c r="BH15" s="19">
        <v>8.9993411087960495E-2</v>
      </c>
      <c r="BI15" s="19">
        <v>4.3562694134457902E-2</v>
      </c>
      <c r="BJ15" s="19">
        <v>0.179280923442035</v>
      </c>
      <c r="BK15" s="19">
        <v>0.19148060160219599</v>
      </c>
      <c r="BL15" s="19">
        <v>9.4196340811923504E-2</v>
      </c>
      <c r="BM15" s="19"/>
      <c r="BN15" s="19">
        <v>0.175225960078179</v>
      </c>
      <c r="BO15" s="19">
        <v>0.156348631640674</v>
      </c>
      <c r="BP15" s="19">
        <v>0.15010721783207501</v>
      </c>
      <c r="BQ15" s="19">
        <v>0.12628638515630999</v>
      </c>
      <c r="BR15" s="19">
        <v>0.156447408371546</v>
      </c>
      <c r="BS15" s="19">
        <v>0.17054848000467401</v>
      </c>
      <c r="BT15" s="19"/>
      <c r="BU15" s="19">
        <v>0.13998457808133699</v>
      </c>
      <c r="BV15" s="19">
        <v>0.18037888432573301</v>
      </c>
      <c r="BW15" s="19"/>
      <c r="BX15" s="19">
        <v>0.15829291633640699</v>
      </c>
      <c r="BY15" s="19">
        <v>0.148141006027662</v>
      </c>
      <c r="BZ15" s="19"/>
      <c r="CA15" s="19">
        <v>0.139438149119615</v>
      </c>
      <c r="CB15" s="19">
        <v>0.16849437070967299</v>
      </c>
    </row>
    <row r="16" spans="2:80" x14ac:dyDescent="0.35">
      <c r="B16" s="17" t="s">
        <v>339</v>
      </c>
      <c r="C16" s="19">
        <v>0.62980195273539197</v>
      </c>
      <c r="D16" s="19">
        <v>0.578638469903619</v>
      </c>
      <c r="E16" s="19">
        <v>0.67955666572748596</v>
      </c>
      <c r="F16" s="19"/>
      <c r="G16" s="19">
        <v>0.66522366739250405</v>
      </c>
      <c r="H16" s="19">
        <v>0.67687896178291596</v>
      </c>
      <c r="I16" s="19">
        <v>0.58393503359613796</v>
      </c>
      <c r="J16" s="19"/>
      <c r="K16" s="19">
        <v>0.55456073429619102</v>
      </c>
      <c r="L16" s="19">
        <v>0.65030353273500996</v>
      </c>
      <c r="M16" s="19">
        <v>0.66372074468682096</v>
      </c>
      <c r="N16" s="19">
        <v>0.70936329371806295</v>
      </c>
      <c r="O16" s="19"/>
      <c r="P16" s="19">
        <v>0.50128288594927595</v>
      </c>
      <c r="Q16" s="19">
        <v>0.593519080152481</v>
      </c>
      <c r="R16" s="19">
        <v>0.66035509347072596</v>
      </c>
      <c r="S16" s="19">
        <v>0.72514881394965602</v>
      </c>
      <c r="T16" s="19">
        <v>0.70372819100755202</v>
      </c>
      <c r="U16" s="19">
        <v>0.59198458883015403</v>
      </c>
      <c r="V16" s="19">
        <v>0.71244991310904504</v>
      </c>
      <c r="W16" s="19">
        <v>0.66357121019648502</v>
      </c>
      <c r="X16" s="19">
        <v>0.60060975457834198</v>
      </c>
      <c r="Y16" s="19">
        <v>0.70698851563066401</v>
      </c>
      <c r="Z16" s="19">
        <v>0.54396946967216497</v>
      </c>
      <c r="AA16" s="19">
        <v>0.715198409090538</v>
      </c>
      <c r="AB16" s="19"/>
      <c r="AC16" s="19">
        <v>0.71025487444564395</v>
      </c>
      <c r="AD16" s="19">
        <v>0.63896267315408495</v>
      </c>
      <c r="AE16" s="19">
        <v>0.59374440167067999</v>
      </c>
      <c r="AF16" s="19">
        <v>0.53551093767295099</v>
      </c>
      <c r="AG16" s="19"/>
      <c r="AH16" s="19">
        <v>0.66293189036723499</v>
      </c>
      <c r="AI16" s="19">
        <v>0.58453463239133097</v>
      </c>
      <c r="AJ16" s="19">
        <v>0.58095935282575495</v>
      </c>
      <c r="AK16" s="19">
        <v>0.42068717640298903</v>
      </c>
      <c r="AL16" s="19"/>
      <c r="AM16" s="19">
        <v>0.63802167534375298</v>
      </c>
      <c r="AN16" s="19">
        <v>0.63696526098928097</v>
      </c>
      <c r="AO16" s="19">
        <v>0.54022932644226496</v>
      </c>
      <c r="AP16" s="19"/>
      <c r="AQ16" s="19">
        <v>0.56354521298939098</v>
      </c>
      <c r="AR16" s="19">
        <v>0.72545655672604803</v>
      </c>
      <c r="AS16" s="19">
        <v>0.66993107984114697</v>
      </c>
      <c r="AT16" s="19">
        <v>0.74834766246823403</v>
      </c>
      <c r="AU16" s="19">
        <v>0.65094149245589805</v>
      </c>
      <c r="AV16" s="19"/>
      <c r="AW16" s="19">
        <v>0.71977360922884803</v>
      </c>
      <c r="AX16" s="19">
        <v>0.58061453568823496</v>
      </c>
      <c r="AY16" s="19">
        <v>0.58061453568823496</v>
      </c>
      <c r="AZ16" s="19">
        <v>0.60235039988307704</v>
      </c>
      <c r="BA16" s="19">
        <v>0.69311912062031</v>
      </c>
      <c r="BB16" s="19">
        <v>0.52728310372762099</v>
      </c>
      <c r="BC16" s="19">
        <v>0.59368530899726901</v>
      </c>
      <c r="BD16" s="19">
        <v>0.83494909079171398</v>
      </c>
      <c r="BE16" s="19">
        <v>0.65145491695471902</v>
      </c>
      <c r="BF16" s="19"/>
      <c r="BG16" s="19">
        <v>0.60555334148379003</v>
      </c>
      <c r="BH16" s="19">
        <v>0.70040881357527895</v>
      </c>
      <c r="BI16" s="19">
        <v>0.63824649525238497</v>
      </c>
      <c r="BJ16" s="19">
        <v>0.64925659865187302</v>
      </c>
      <c r="BK16" s="19">
        <v>0.62306989939674695</v>
      </c>
      <c r="BL16" s="19">
        <v>0.90580365918807604</v>
      </c>
      <c r="BM16" s="19"/>
      <c r="BN16" s="19">
        <v>0.53397905351912101</v>
      </c>
      <c r="BO16" s="19">
        <v>0.65485137714591501</v>
      </c>
      <c r="BP16" s="19">
        <v>0.61099788840602198</v>
      </c>
      <c r="BQ16" s="19">
        <v>0.63544792646741399</v>
      </c>
      <c r="BR16" s="19">
        <v>0.657342746998408</v>
      </c>
      <c r="BS16" s="19">
        <v>0.63335140986066596</v>
      </c>
      <c r="BT16" s="19"/>
      <c r="BU16" s="19">
        <v>0.637635279694998</v>
      </c>
      <c r="BV16" s="19">
        <v>0.61205634871160097</v>
      </c>
      <c r="BW16" s="19"/>
      <c r="BX16" s="19">
        <v>0.60280143302523304</v>
      </c>
      <c r="BY16" s="19">
        <v>0.64896345156750201</v>
      </c>
      <c r="BZ16" s="19"/>
      <c r="CA16" s="19">
        <v>0.65128369246602402</v>
      </c>
      <c r="CB16" s="19">
        <v>0.60952340789925397</v>
      </c>
    </row>
    <row r="17" spans="2:80" x14ac:dyDescent="0.35">
      <c r="B17" s="17" t="s">
        <v>110</v>
      </c>
      <c r="C17" s="20">
        <f>C15-C16</f>
        <v>-0.47744696682410398</v>
      </c>
      <c r="D17" s="20">
        <f t="shared" ref="D17:BO17" si="0">D15-D16</f>
        <v>-0.37362610198930502</v>
      </c>
      <c r="E17" s="20">
        <f t="shared" si="0"/>
        <v>-0.57840915795231496</v>
      </c>
      <c r="F17" s="20"/>
      <c r="G17" s="20">
        <f t="shared" si="0"/>
        <v>-0.55825378932311509</v>
      </c>
      <c r="H17" s="20">
        <f t="shared" si="0"/>
        <v>-0.56397826274713692</v>
      </c>
      <c r="I17" s="20">
        <f t="shared" si="0"/>
        <v>-0.38678907190631195</v>
      </c>
      <c r="J17" s="20"/>
      <c r="K17" s="20">
        <f t="shared" si="0"/>
        <v>-0.34453636025484002</v>
      </c>
      <c r="L17" s="20">
        <f t="shared" si="0"/>
        <v>-0.51153762501767397</v>
      </c>
      <c r="M17" s="20">
        <f t="shared" si="0"/>
        <v>-0.557456464091445</v>
      </c>
      <c r="N17" s="20">
        <f t="shared" si="0"/>
        <v>-0.60742024032070596</v>
      </c>
      <c r="O17" s="20"/>
      <c r="P17" s="20">
        <f t="shared" si="0"/>
        <v>-0.30084812719456494</v>
      </c>
      <c r="Q17" s="20">
        <f t="shared" si="0"/>
        <v>-0.396183768292308</v>
      </c>
      <c r="R17" s="20">
        <f t="shared" si="0"/>
        <v>-0.49287042998396097</v>
      </c>
      <c r="S17" s="20">
        <f t="shared" si="0"/>
        <v>-0.57157759012713005</v>
      </c>
      <c r="T17" s="20">
        <f t="shared" si="0"/>
        <v>-0.63370326978900227</v>
      </c>
      <c r="U17" s="20">
        <f t="shared" si="0"/>
        <v>-0.384559702726333</v>
      </c>
      <c r="V17" s="20">
        <f t="shared" si="0"/>
        <v>-0.67675755580271202</v>
      </c>
      <c r="W17" s="20">
        <f t="shared" si="0"/>
        <v>-0.55642839944308597</v>
      </c>
      <c r="X17" s="20">
        <f t="shared" si="0"/>
        <v>-0.45868830304488595</v>
      </c>
      <c r="Y17" s="20">
        <f t="shared" si="0"/>
        <v>-0.56740162458608001</v>
      </c>
      <c r="Z17" s="20">
        <f t="shared" si="0"/>
        <v>-0.34470589327213397</v>
      </c>
      <c r="AA17" s="20">
        <f t="shared" si="0"/>
        <v>-0.63356674665560608</v>
      </c>
      <c r="AB17" s="20"/>
      <c r="AC17" s="20">
        <f t="shared" si="0"/>
        <v>-0.5908995002749019</v>
      </c>
      <c r="AD17" s="20">
        <f t="shared" si="0"/>
        <v>-0.51520802887164097</v>
      </c>
      <c r="AE17" s="20">
        <f t="shared" si="0"/>
        <v>-0.405988704576975</v>
      </c>
      <c r="AF17" s="20">
        <f t="shared" si="0"/>
        <v>-0.31023739762601998</v>
      </c>
      <c r="AG17" s="20"/>
      <c r="AH17" s="20">
        <f t="shared" si="0"/>
        <v>-0.52847893096133702</v>
      </c>
      <c r="AI17" s="20">
        <f t="shared" si="0"/>
        <v>-0.40283497516012701</v>
      </c>
      <c r="AJ17" s="20">
        <f t="shared" si="0"/>
        <v>-0.39075908836180795</v>
      </c>
      <c r="AK17" s="20">
        <f t="shared" si="0"/>
        <v>-0.17232102154105303</v>
      </c>
      <c r="AL17" s="20"/>
      <c r="AM17" s="20">
        <f t="shared" si="0"/>
        <v>-0.49684780454244698</v>
      </c>
      <c r="AN17" s="20">
        <f t="shared" si="0"/>
        <v>-0.47301247479782593</v>
      </c>
      <c r="AO17" s="20">
        <f t="shared" si="0"/>
        <v>-0.36638560422664795</v>
      </c>
      <c r="AP17" s="20"/>
      <c r="AQ17" s="20">
        <f t="shared" si="0"/>
        <v>-0.36506901496199196</v>
      </c>
      <c r="AR17" s="20">
        <f t="shared" si="0"/>
        <v>-0.63293012268935378</v>
      </c>
      <c r="AS17" s="20">
        <f t="shared" si="0"/>
        <v>-0.54127021304396594</v>
      </c>
      <c r="AT17" s="20">
        <f t="shared" si="0"/>
        <v>-0.70232563164566131</v>
      </c>
      <c r="AU17" s="20">
        <f t="shared" si="0"/>
        <v>-0.51694613628519404</v>
      </c>
      <c r="AV17" s="20"/>
      <c r="AW17" s="20">
        <f t="shared" si="0"/>
        <v>-0.62861717743671497</v>
      </c>
      <c r="AX17" s="20">
        <f t="shared" si="0"/>
        <v>-0.39276568162643299</v>
      </c>
      <c r="AY17" s="20">
        <f t="shared" si="0"/>
        <v>-0.39276568162643299</v>
      </c>
      <c r="AZ17" s="20">
        <f t="shared" si="0"/>
        <v>-0.45066919810748407</v>
      </c>
      <c r="BA17" s="20">
        <f t="shared" si="0"/>
        <v>-0.58770362643198604</v>
      </c>
      <c r="BB17" s="20">
        <f t="shared" si="0"/>
        <v>-0.47876870135183197</v>
      </c>
      <c r="BC17" s="20">
        <f t="shared" si="0"/>
        <v>-0.52479192642525996</v>
      </c>
      <c r="BD17" s="20">
        <f t="shared" si="0"/>
        <v>-0.76741492976850612</v>
      </c>
      <c r="BE17" s="20">
        <f t="shared" si="0"/>
        <v>-0.55860248845838134</v>
      </c>
      <c r="BF17" s="20"/>
      <c r="BG17" s="20">
        <f t="shared" si="0"/>
        <v>-0.43691086511197602</v>
      </c>
      <c r="BH17" s="20">
        <f t="shared" si="0"/>
        <v>-0.61041540248731851</v>
      </c>
      <c r="BI17" s="20">
        <f t="shared" si="0"/>
        <v>-0.59468380111792707</v>
      </c>
      <c r="BJ17" s="20">
        <f t="shared" si="0"/>
        <v>-0.46997567520983802</v>
      </c>
      <c r="BK17" s="20">
        <f t="shared" si="0"/>
        <v>-0.43158929779455096</v>
      </c>
      <c r="BL17" s="20">
        <f t="shared" si="0"/>
        <v>-0.81160731837615252</v>
      </c>
      <c r="BM17" s="20"/>
      <c r="BN17" s="20">
        <f t="shared" si="0"/>
        <v>-0.35875309344094197</v>
      </c>
      <c r="BO17" s="20">
        <f t="shared" si="0"/>
        <v>-0.49850274550524099</v>
      </c>
      <c r="BP17" s="20">
        <f t="shared" ref="BP17:CB17" si="1">BP15-BP16</f>
        <v>-0.46089067057394695</v>
      </c>
      <c r="BQ17" s="20">
        <f t="shared" si="1"/>
        <v>-0.50916154131110403</v>
      </c>
      <c r="BR17" s="20">
        <f t="shared" si="1"/>
        <v>-0.50089533862686197</v>
      </c>
      <c r="BS17" s="20">
        <f t="shared" si="1"/>
        <v>-0.46280292985599192</v>
      </c>
      <c r="BT17" s="20"/>
      <c r="BU17" s="20">
        <f t="shared" si="1"/>
        <v>-0.49765070161366098</v>
      </c>
      <c r="BV17" s="20">
        <f t="shared" si="1"/>
        <v>-0.43167746438586796</v>
      </c>
      <c r="BW17" s="20"/>
      <c r="BX17" s="20">
        <f t="shared" si="1"/>
        <v>-0.44450851668882607</v>
      </c>
      <c r="BY17" s="20">
        <f t="shared" si="1"/>
        <v>-0.50082244553984001</v>
      </c>
      <c r="BZ17" s="20"/>
      <c r="CA17" s="20">
        <f t="shared" si="1"/>
        <v>-0.51184554334640908</v>
      </c>
      <c r="CB17" s="20">
        <f t="shared" si="1"/>
        <v>-0.44102903718958097</v>
      </c>
    </row>
    <row r="18" spans="2:80" x14ac:dyDescent="0.35">
      <c r="B18" s="15"/>
    </row>
    <row r="19" spans="2:80" x14ac:dyDescent="0.35">
      <c r="B19" t="s">
        <v>101</v>
      </c>
    </row>
    <row r="20" spans="2:80" x14ac:dyDescent="0.35">
      <c r="B20" t="s">
        <v>102</v>
      </c>
    </row>
    <row r="22" spans="2:80" x14ac:dyDescent="0.35">
      <c r="B22" s="8" t="str">
        <f>HYPERLINK("#'Contents'!A1", "Return to Contents")</f>
        <v>Return to Contents</v>
      </c>
    </row>
  </sheetData>
  <mergeCells count="15">
    <mergeCell ref="BN5:BS5"/>
    <mergeCell ref="BU5:BV5"/>
    <mergeCell ref="BX5:BY5"/>
    <mergeCell ref="CA5:CB5"/>
    <mergeCell ref="D2:BP2"/>
    <mergeCell ref="AH5:AK5"/>
    <mergeCell ref="AM5:AO5"/>
    <mergeCell ref="AQ5:AU5"/>
    <mergeCell ref="AW5:BE5"/>
    <mergeCell ref="BG5:BL5"/>
    <mergeCell ref="D5:E5"/>
    <mergeCell ref="G5:I5"/>
    <mergeCell ref="K5:N5"/>
    <mergeCell ref="P5:AA5"/>
    <mergeCell ref="AC5:AF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112</vt:i4>
      </vt:variant>
    </vt:vector>
  </HeadingPairs>
  <TitlesOfParts>
    <vt:vector size="112" baseType="lpstr">
      <vt:lpstr>Cover Sheet</vt: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Benjamin Murphy</cp:lastModifiedBy>
  <dcterms:created xsi:type="dcterms:W3CDTF">2022-10-19T11:07:16Z</dcterms:created>
  <dcterms:modified xsi:type="dcterms:W3CDTF">2022-11-18T11:30:15Z</dcterms:modified>
</cp:coreProperties>
</file>